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ink/ink1.xml" ContentType="application/inkml+xml"/>
  <Override PartName="/xl/ink/ink2.xml" ContentType="application/inkml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en_skoroszyt" defaultThemeVersion="202300"/>
  <mc:AlternateContent xmlns:mc="http://schemas.openxmlformats.org/markup-compatibility/2006">
    <mc:Choice Requires="x15">
      <x15ac:absPath xmlns:x15ac="http://schemas.microsoft.com/office/spreadsheetml/2010/11/ac" url="V:\Video\!!!Projekty\!!Excel\2025-05-16 LICZ JEŻELI\EW1PL LICZ JEŻELI\opublikowane na oxy\"/>
    </mc:Choice>
  </mc:AlternateContent>
  <xr:revisionPtr revIDLastSave="0" documentId="13_ncr:1_{9C7D6661-9F63-4EF6-927D-6028724F3F36}" xr6:coauthVersionLast="47" xr6:coauthVersionMax="47" xr10:uidLastSave="{00000000-0000-0000-0000-000000000000}"/>
  <bookViews>
    <workbookView xWindow="-108" yWindow="-108" windowWidth="30936" windowHeight="16776" tabRatio="816" activeTab="1" xr2:uid="{E2B088DC-28F6-4E0A-9E50-44957AEFC30A}"/>
  </bookViews>
  <sheets>
    <sheet name="short" sheetId="20" r:id="rId1"/>
    <sheet name="Funkcje obliczeń warunkowych" sheetId="6" r:id="rId2"/>
    <sheet name="Liczby" sheetId="11" r:id="rId3"/>
    <sheet name="Liczby zew operator" sheetId="12" r:id="rId4"/>
    <sheet name="Daty" sheetId="9" r:id="rId5"/>
    <sheet name="Procenty" sheetId="21" r:id="rId6"/>
    <sheet name="Liczby i Teksty" sheetId="5" r:id="rId7"/>
    <sheet name="Teksty" sheetId="7" r:id="rId8"/>
    <sheet name="Teksty zawieranie" sheetId="16" r:id="rId9"/>
  </sheets>
  <definedNames>
    <definedName name="_xlnm._FilterDatabase" localSheetId="8" hidden="1">'Teksty zawieranie'!$B$2:$B$30</definedName>
    <definedName name="substancje">#REF!</definedName>
    <definedName name="zaakres">#REF!</definedName>
    <definedName name="zakr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21" l="1"/>
  <c r="C3" i="12"/>
  <c r="H6" i="11"/>
  <c r="H5" i="11"/>
  <c r="H4" i="11"/>
  <c r="H3" i="11"/>
  <c r="B3" i="20"/>
  <c r="F13" i="7" a="1"/>
  <c r="F13" i="7" s="1"/>
  <c r="G9" i="7" a="1"/>
  <c r="G9" i="7" s="1"/>
  <c r="G10" i="7" a="1"/>
  <c r="G10" i="7" s="1"/>
  <c r="G5" i="7"/>
  <c r="G8" i="7"/>
  <c r="E3" i="5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E11" i="16"/>
  <c r="E15" i="16"/>
  <c r="E17" i="16"/>
  <c r="E16" i="16"/>
  <c r="E8" i="16"/>
  <c r="G3" i="12"/>
  <c r="E7" i="16"/>
  <c r="E6" i="16"/>
  <c r="E5" i="16"/>
  <c r="G4" i="7" l="1"/>
  <c r="G3" i="7"/>
  <c r="G18" i="7" l="1"/>
  <c r="G17" i="7"/>
  <c r="G16" i="7"/>
  <c r="G15" i="7"/>
  <c r="G14" i="7"/>
  <c r="G13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Szymon Urbanowicz</author>
  </authors>
  <commentList>
    <comment ref="B7" authorId="0" shapeId="0" xr:uid="{959757BF-22A5-4DD8-8BDB-0A4202DA3EF5}">
      <text>
        <r>
          <rPr>
            <b/>
            <sz val="9"/>
            <color indexed="81"/>
            <rFont val="Tahoma"/>
            <family val="2"/>
            <charset val="238"/>
          </rPr>
          <t>https://support.microsoft.com/pl-pl/office/licz-je%C5%BCeli-funkcja-e0de10c6-f885-4e71-abb4-1f464816df34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<sst xmlns="http://schemas.openxmlformats.org/spreadsheetml/2006/main" count="215" uniqueCount="148">
  <si>
    <t>125.01</t>
  </si>
  <si>
    <t>194.35</t>
  </si>
  <si>
    <t>170.42</t>
  </si>
  <si>
    <t>161.08</t>
  </si>
  <si>
    <t>186.93</t>
  </si>
  <si>
    <t>67.78</t>
  </si>
  <si>
    <t>31.76</t>
  </si>
  <si>
    <t>47.38</t>
  </si>
  <si>
    <t>59.16</t>
  </si>
  <si>
    <t>41.13</t>
  </si>
  <si>
    <t>Liczby i teksty</t>
  </si>
  <si>
    <t>-</t>
  </si>
  <si>
    <t>DLA WIELU WARUNKÓW
(spełnianych łącznie)</t>
  </si>
  <si>
    <t>DLA JEDNEGO WARUNKU</t>
  </si>
  <si>
    <t>Imię</t>
  </si>
  <si>
    <t>Nazwisko</t>
  </si>
  <si>
    <t>Data ur.</t>
  </si>
  <si>
    <t>Dział</t>
  </si>
  <si>
    <t>Adam</t>
  </si>
  <si>
    <t>Andrzejewski</t>
  </si>
  <si>
    <t>Produkcja</t>
  </si>
  <si>
    <t>Małgorzata</t>
  </si>
  <si>
    <t>Mazurek</t>
  </si>
  <si>
    <t>Sprzedaż</t>
  </si>
  <si>
    <t>Kazimierz</t>
  </si>
  <si>
    <t>Pawłowski</t>
  </si>
  <si>
    <t>R&amp;D</t>
  </si>
  <si>
    <t>Józef</t>
  </si>
  <si>
    <t>Szczepański</t>
  </si>
  <si>
    <t>Władysław</t>
  </si>
  <si>
    <t>Witkowski</t>
  </si>
  <si>
    <t>Magazyn</t>
  </si>
  <si>
    <t>Mateusz</t>
  </si>
  <si>
    <t>Adamiak</t>
  </si>
  <si>
    <t>Bożena</t>
  </si>
  <si>
    <t>Baranowska</t>
  </si>
  <si>
    <t>Dorota</t>
  </si>
  <si>
    <t>Maciejewska</t>
  </si>
  <si>
    <t>Agata</t>
  </si>
  <si>
    <t>Wysocka</t>
  </si>
  <si>
    <t>Maciej</t>
  </si>
  <si>
    <t>Borkowski</t>
  </si>
  <si>
    <t>BHP</t>
  </si>
  <si>
    <t>Jadwiga</t>
  </si>
  <si>
    <t>Kamińska</t>
  </si>
  <si>
    <t>Patrycja</t>
  </si>
  <si>
    <t>Makowska</t>
  </si>
  <si>
    <t>Grzegorz</t>
  </si>
  <si>
    <t>IT</t>
  </si>
  <si>
    <t>Marian</t>
  </si>
  <si>
    <t>Kowalski</t>
  </si>
  <si>
    <t>Leszek</t>
  </si>
  <si>
    <t>Markowiak</t>
  </si>
  <si>
    <t>Wioletta</t>
  </si>
  <si>
    <t>Życzek</t>
  </si>
  <si>
    <t>Kwoty</t>
  </si>
  <si>
    <t>Dokument</t>
  </si>
  <si>
    <t>Ile osób pracuje na produkcji?</t>
  </si>
  <si>
    <t>Ile jest osób, oprócz produkcji?</t>
  </si>
  <si>
    <t>Warszawa</t>
  </si>
  <si>
    <t>Uczestnik konferencji</t>
  </si>
  <si>
    <t>Inż. Andrzejewski Piotr, Strzelców Kaniowskich 3/11, 79-838 Kalisz</t>
  </si>
  <si>
    <t>Dr Baranowska Joanna, Brzozowa 49/21, 27-874 Gdańsk</t>
  </si>
  <si>
    <t>Dr hab. Bąk Mateusz, Al. Piłsundskiego 252 m.5, 44-717 Kielce</t>
  </si>
  <si>
    <t>Dr hab. Chmielewska Maria, Dolina Szwajcarska 7, 82-326 Tomaszów Maz.</t>
  </si>
  <si>
    <t>Dr hab. Dąbrowski Krzysztof, Gazowa 44/5, 36-297 Rębiertów</t>
  </si>
  <si>
    <t>Dr Duda Sebastian, Bażantowa 21/4, 58-301 Wrocław</t>
  </si>
  <si>
    <t>Dr hab. Grabowski Mariusz, Szachowa 93 m.4, 28-652 Przemyśl</t>
  </si>
  <si>
    <t>Inż. Kowalski Marian, Rabarbarowa 29 m.2, 51-361 Ostróda Wlk.</t>
  </si>
  <si>
    <t>Dr hab. Kwiatkowski Adam, Księżycowa 32/4, 39-267 Lublin</t>
  </si>
  <si>
    <t>Prof. Malinowski Jakub, Przesmyk Panamski 4/2, 88-151 Giżycko</t>
  </si>
  <si>
    <t>Prof. Pawłowski Kazimierz, Słoneczna 9, 79-151 Świecie</t>
  </si>
  <si>
    <t>Inż. Sadowski Mieczysław, Farbiarska 112, 20-382 Augustów</t>
  </si>
  <si>
    <t>Dr hab. Szczepański Wiesław, Radiotelegrafistów 90, 45-927 Wrocław</t>
  </si>
  <si>
    <t>Dr Lis Jędrzej z os. tow., Churchilla 2 m58, 96-350 Tarnobrzeg</t>
  </si>
  <si>
    <t>Dr Kaczmarek Łukasz z os. tow., Myśliwska 4/21, 37-787 Piotrków Tr.</t>
  </si>
  <si>
    <t>Inż. Mazurek Małgorzata z os. tow., Biblioteczna 33, 99-493 Poznań</t>
  </si>
  <si>
    <t xml:space="preserve">Ile osób przyjedzie "z os. tow" ? </t>
  </si>
  <si>
    <t>Ilu przyjedzie profesorów?</t>
  </si>
  <si>
    <t>Ile osób przyjedzie z Warszawy?</t>
  </si>
  <si>
    <t>Obliczenia</t>
  </si>
  <si>
    <t>Dokładnie 100</t>
  </si>
  <si>
    <t>Ile jest wypłat ?</t>
  </si>
  <si>
    <t>Pytania:</t>
  </si>
  <si>
    <t>Funkcje obliczeń warunkowych</t>
  </si>
  <si>
    <t>Ile osób przyjedzie z poza Warszawy?</t>
  </si>
  <si>
    <t>Ile osób - oprócz profesorów? I</t>
  </si>
  <si>
    <t>Ile osób - oprócz profesorów? II</t>
  </si>
  <si>
    <t>Dr Adamczyk Magdalena z os. tow., Staszica 15/21, 00-004 Warszawa</t>
  </si>
  <si>
    <t>Inż. Głowacki Maciej z os. tow.,  Rafała Linbauma 31/2, 00-002 Warszawa</t>
  </si>
  <si>
    <t>Inż. Jasiński Jan, Terroru 11 Września 93, 00-020 Warszawa</t>
  </si>
  <si>
    <t>Inż. Król Stefania, Włoska 32, 00-021 Warszawa</t>
  </si>
  <si>
    <t>Inż. Nowicka Edyta, Smocza 71, 00-009 Warszawa</t>
  </si>
  <si>
    <t>Dr Sobczak Marta, Kijowska 94/22, 00-007 Warszawa</t>
  </si>
  <si>
    <t>Inż. Szulc Aleksandra, Mathmy Ghandiego 4/90, 00-015 Warszawa</t>
  </si>
  <si>
    <t>Ile osób przyjedzie z Warszawy wg. kodów</t>
  </si>
  <si>
    <t>od 00-001 do 00-0021</t>
  </si>
  <si>
    <t>Negacja</t>
  </si>
  <si>
    <t>Ile os. urodziło się w latach 2000 ?</t>
  </si>
  <si>
    <t>Pytania</t>
  </si>
  <si>
    <t>Pytanie</t>
  </si>
  <si>
    <t>Obliczenie</t>
  </si>
  <si>
    <r>
      <t xml:space="preserve">LICZ.JEŻELI
</t>
    </r>
    <r>
      <rPr>
        <i/>
        <sz val="9"/>
        <color rgb="FF1E3B56"/>
        <rFont val="Aptos Narrow"/>
        <family val="2"/>
        <scheme val="minor"/>
      </rPr>
      <t>COUNTIF</t>
    </r>
  </si>
  <si>
    <r>
      <t xml:space="preserve">SUMA.JEŻELI
</t>
    </r>
    <r>
      <rPr>
        <i/>
        <sz val="9"/>
        <color rgb="FF1E3B56"/>
        <rFont val="Aptos Narrow"/>
        <family val="2"/>
        <scheme val="minor"/>
      </rPr>
      <t>SUMIF</t>
    </r>
  </si>
  <si>
    <r>
      <t xml:space="preserve">ŚREDNIA.JEŻELI
</t>
    </r>
    <r>
      <rPr>
        <i/>
        <sz val="9"/>
        <color rgb="FF1E3B56"/>
        <rFont val="Aptos Narrow"/>
        <family val="2"/>
        <scheme val="minor"/>
      </rPr>
      <t>AVERAGEIF</t>
    </r>
  </si>
  <si>
    <r>
      <t xml:space="preserve">ŚREDNIA.WARUNKÓW
</t>
    </r>
    <r>
      <rPr>
        <i/>
        <sz val="9"/>
        <color rgb="FF1E3B56"/>
        <rFont val="Aptos Narrow"/>
        <family val="2"/>
        <scheme val="minor"/>
      </rPr>
      <t>AVERAGEIFS</t>
    </r>
  </si>
  <si>
    <r>
      <t xml:space="preserve">MAKS.WARUNKÓW
</t>
    </r>
    <r>
      <rPr>
        <i/>
        <sz val="9"/>
        <color rgb="FF1E3B56"/>
        <rFont val="Aptos Narrow"/>
        <family val="2"/>
        <scheme val="minor"/>
      </rPr>
      <t>MAXIFS</t>
    </r>
  </si>
  <si>
    <r>
      <t xml:space="preserve">SUMA.WARUNKÓW
</t>
    </r>
    <r>
      <rPr>
        <i/>
        <sz val="9"/>
        <color rgb="FF1E3B56"/>
        <rFont val="Aptos Narrow"/>
        <family val="2"/>
        <scheme val="minor"/>
      </rPr>
      <t>SUMIFS</t>
    </r>
  </si>
  <si>
    <r>
      <t xml:space="preserve">LICZ.WARUNKI
</t>
    </r>
    <r>
      <rPr>
        <i/>
        <sz val="9"/>
        <color rgb="FF1E3B56"/>
        <rFont val="Aptos Narrow"/>
        <family val="2"/>
        <scheme val="minor"/>
      </rPr>
      <t>COUNTIFS</t>
    </r>
  </si>
  <si>
    <r>
      <t xml:space="preserve">MIN.WARUNKÓW
</t>
    </r>
    <r>
      <rPr>
        <i/>
        <sz val="9"/>
        <color rgb="FF1E3B56"/>
        <rFont val="Aptos Narrow"/>
        <family val="2"/>
        <scheme val="minor"/>
      </rPr>
      <t>MINIFS</t>
    </r>
  </si>
  <si>
    <t>Formuła</t>
  </si>
  <si>
    <t>Ile jest wpłat &gt; 100 tys?</t>
  </si>
  <si>
    <t>Operator</t>
  </si>
  <si>
    <t>Kwota</t>
  </si>
  <si>
    <t>Większe od 100</t>
  </si>
  <si>
    <t>Zadanie</t>
  </si>
  <si>
    <t>Znak dopasowania wieloznacznego *</t>
  </si>
  <si>
    <t>Znak dopasowania wieloznacznego ?</t>
  </si>
  <si>
    <t>https://support.microsoft.com/pl-pl/office/u%C5%BCywanie-symboli-wieloznacznych-podczas-wyszukiwania-ef94362e-9999-4350-ad74-4d2371110adb</t>
  </si>
  <si>
    <t>Ile pustych w kolumnie „Dział” ?</t>
  </si>
  <si>
    <t>Ile osób: produkcja lub magazyn</t>
  </si>
  <si>
    <t>Ile osób: produkcja lub magazyn (tablicowo I)</t>
  </si>
  <si>
    <t>Ile osób: produkcja lub magazyn (tablicowo II)</t>
  </si>
  <si>
    <t>LUB</t>
  </si>
  <si>
    <t>PLN</t>
  </si>
  <si>
    <t>FV/2005/04</t>
  </si>
  <si>
    <t>FV/2006/02</t>
  </si>
  <si>
    <t>WZ/2005/03</t>
  </si>
  <si>
    <t>FV/2005/03</t>
  </si>
  <si>
    <t>FV/2005/10</t>
  </si>
  <si>
    <t>FV/2006/04</t>
  </si>
  <si>
    <t>WZ/2005/11</t>
  </si>
  <si>
    <t>FV/2005/07</t>
  </si>
  <si>
    <t>FV/2005/02</t>
  </si>
  <si>
    <t>FV/2005/08</t>
  </si>
  <si>
    <t>FV/2005/11</t>
  </si>
  <si>
    <t>kr/2005/04</t>
  </si>
  <si>
    <t>kr/2005/07</t>
  </si>
  <si>
    <t>kr/2006/05</t>
  </si>
  <si>
    <t>kr/2005/12</t>
  </si>
  <si>
    <t>RE/2005/04</t>
  </si>
  <si>
    <t>=LICZ.JEŻELI( zakres; "warunkek")</t>
  </si>
  <si>
    <t>Ile błędów?</t>
  </si>
  <si>
    <t xml:space="preserve"> </t>
  </si>
  <si>
    <t xml:space="preserve">  </t>
  </si>
  <si>
    <t>&lt;</t>
  </si>
  <si>
    <t>Procenty</t>
  </si>
  <si>
    <t>Większe od 75%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</si>
</sst>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yyyy\-mm\-dd;@"/>
    <numFmt numFmtId="165" formatCode="#,##0\ &quot;zł&quot;"/>
    <numFmt numFmtId="167" formatCode="#,##0_ ;[Red]\-#,##0\ "/>
  </numFmts>
  <fonts count="12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0"/>
      <name val="Aptos Narrow"/>
      <family val="2"/>
      <scheme val="minor"/>
    </font>
    <font>
      <i/>
      <sz val="9"/>
      <color theme="0"/>
      <name val="Aptos Narrow"/>
      <family val="2"/>
      <charset val="238"/>
      <scheme val="minor"/>
    </font>
    <font>
      <sz val="11"/>
      <color rgb="FF1E3B56"/>
      <name val="Aptos Narrow"/>
      <family val="2"/>
      <charset val="238"/>
      <scheme val="minor"/>
    </font>
    <font>
      <b/>
      <sz val="11"/>
      <color rgb="FF1E3B56"/>
      <name val="Aptos Narrow"/>
      <family val="2"/>
      <scheme val="minor"/>
    </font>
    <font>
      <i/>
      <sz val="9"/>
      <color rgb="FF1E3B56"/>
      <name val="Aptos Narrow"/>
      <family val="2"/>
      <scheme val="minor"/>
    </font>
    <font>
      <u/>
      <sz val="11"/>
      <color theme="10"/>
      <name val="Aptos Narrow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0"/>
      <color rgb="FF1E3B56"/>
      <name val="Consolas"/>
      <family val="3"/>
      <charset val="238"/>
    </font>
    <font>
      <b/>
      <sz val="11"/>
      <color theme="1"/>
      <name val="Consolas"/>
      <family val="3"/>
      <charset val="238"/>
    </font>
  </fonts>
  <fills count="5">
    <fill>
      <patternFill patternType="none"/>
    </fill>
    <fill>
      <patternFill patternType="gray125"/>
    </fill>
    <fill>
      <patternFill patternType="solid">
        <fgColor rgb="FFEDF2F6"/>
        <bgColor indexed="64"/>
      </patternFill>
    </fill>
    <fill>
      <patternFill patternType="solid">
        <fgColor rgb="FF1E3B56"/>
        <bgColor indexed="64"/>
      </patternFill>
    </fill>
    <fill>
      <patternFill patternType="solid">
        <fgColor rgb="FF2F5A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rgb="FFEDF2F6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thin">
        <color rgb="FF558CC3"/>
      </right>
      <top/>
      <bottom style="thick">
        <color theme="0"/>
      </bottom>
      <diagonal/>
    </border>
    <border>
      <left/>
      <right style="thick">
        <color theme="0"/>
      </right>
      <top style="thin">
        <color rgb="FF558CC3"/>
      </top>
      <bottom/>
      <diagonal/>
    </border>
    <border>
      <left style="hair">
        <color rgb="FF215E9A"/>
      </left>
      <right style="hair">
        <color rgb="FF215E9A"/>
      </right>
      <top style="hair">
        <color rgb="FF215E9A"/>
      </top>
      <bottom style="hair">
        <color rgb="FF215E9A"/>
      </bottom>
      <diagonal/>
    </border>
    <border>
      <left/>
      <right style="thin">
        <color rgb="FF558CC3"/>
      </right>
      <top/>
      <bottom/>
      <diagonal/>
    </border>
    <border>
      <left style="medium">
        <color theme="0"/>
      </left>
      <right/>
      <top/>
      <bottom/>
      <diagonal/>
    </border>
    <border>
      <left style="hair">
        <color rgb="FF215E9A"/>
      </left>
      <right style="hair">
        <color rgb="FF215E9A"/>
      </right>
      <top style="thin">
        <color rgb="FFEDF2F6"/>
      </top>
      <bottom style="dashed">
        <color rgb="FFEDF2F6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8">
    <xf numFmtId="0" fontId="0" fillId="0" borderId="0"/>
    <xf numFmtId="0" fontId="4" fillId="3" borderId="1">
      <alignment horizontal="left" vertical="center"/>
    </xf>
    <xf numFmtId="0" fontId="2" fillId="4" borderId="3">
      <alignment horizontal="center" vertical="center" wrapText="1"/>
    </xf>
    <xf numFmtId="0" fontId="5" fillId="2" borderId="2"/>
    <xf numFmtId="0" fontId="1" fillId="0" borderId="8"/>
    <xf numFmtId="0" fontId="2" fillId="4" borderId="4">
      <alignment horizontal="center" vertical="center" wrapText="1"/>
    </xf>
    <xf numFmtId="0" fontId="8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2" fillId="4" borderId="3" xfId="2">
      <alignment horizontal="center" vertical="center" wrapText="1"/>
    </xf>
    <xf numFmtId="0" fontId="5" fillId="2" borderId="2" xfId="3"/>
    <xf numFmtId="0" fontId="1" fillId="0" borderId="8" xfId="4"/>
    <xf numFmtId="0" fontId="2" fillId="4" borderId="6" xfId="2" quotePrefix="1" applyBorder="1">
      <alignment horizontal="center" vertical="center" wrapText="1"/>
    </xf>
    <xf numFmtId="0" fontId="1" fillId="0" borderId="5" xfId="4" applyBorder="1"/>
    <xf numFmtId="0" fontId="5" fillId="2" borderId="2" xfId="3" applyAlignment="1">
      <alignment vertical="center"/>
    </xf>
    <xf numFmtId="164" fontId="5" fillId="2" borderId="2" xfId="3" applyNumberFormat="1" applyAlignment="1">
      <alignment vertical="center"/>
    </xf>
    <xf numFmtId="0" fontId="5" fillId="2" borderId="7" xfId="3" applyBorder="1" applyAlignment="1">
      <alignment vertical="center"/>
    </xf>
    <xf numFmtId="0" fontId="5" fillId="2" borderId="0" xfId="3" applyBorder="1" applyAlignment="1">
      <alignment vertical="center"/>
    </xf>
    <xf numFmtId="164" fontId="6" fillId="2" borderId="2" xfId="3" applyNumberFormat="1" applyFont="1" applyAlignment="1">
      <alignment vertical="center"/>
    </xf>
    <xf numFmtId="0" fontId="3" fillId="4" borderId="6" xfId="2" quotePrefix="1" applyFont="1" applyBorder="1">
      <alignment horizontal="center" vertical="center" wrapText="1"/>
    </xf>
    <xf numFmtId="165" fontId="5" fillId="2" borderId="2" xfId="3" applyNumberFormat="1"/>
    <xf numFmtId="0" fontId="2" fillId="4" borderId="0" xfId="2" applyBorder="1">
      <alignment horizontal="center" vertical="center" wrapText="1"/>
    </xf>
    <xf numFmtId="0" fontId="5" fillId="2" borderId="0" xfId="3" applyBorder="1"/>
    <xf numFmtId="0" fontId="6" fillId="2" borderId="2" xfId="3" applyFont="1" applyAlignment="1">
      <alignment horizontal="center" vertical="center"/>
    </xf>
    <xf numFmtId="0" fontId="6" fillId="2" borderId="2" xfId="3" applyFont="1" applyAlignment="1">
      <alignment horizontal="center" vertical="center" wrapText="1"/>
    </xf>
    <xf numFmtId="0" fontId="8" fillId="0" borderId="0" xfId="6"/>
    <xf numFmtId="165" fontId="0" fillId="0" borderId="0" xfId="0" applyNumberFormat="1"/>
    <xf numFmtId="0" fontId="1" fillId="0" borderId="0" xfId="4" applyBorder="1"/>
    <xf numFmtId="0" fontId="10" fillId="2" borderId="2" xfId="3" applyFont="1" applyAlignment="1">
      <alignment vertical="center"/>
    </xf>
    <xf numFmtId="0" fontId="10" fillId="2" borderId="7" xfId="3" applyFont="1" applyBorder="1" applyAlignment="1">
      <alignment vertical="center"/>
    </xf>
    <xf numFmtId="167" fontId="10" fillId="2" borderId="2" xfId="3" applyNumberFormat="1" applyFont="1"/>
    <xf numFmtId="0" fontId="11" fillId="0" borderId="0" xfId="0" applyFont="1"/>
    <xf numFmtId="49" fontId="0" fillId="0" borderId="0" xfId="0" applyNumberFormat="1"/>
    <xf numFmtId="0" fontId="4" fillId="3" borderId="1" xfId="1" applyAlignment="1">
      <alignment horizontal="center" vertical="center"/>
    </xf>
    <xf numFmtId="0" fontId="2" fillId="4" borderId="9" xfId="2" quotePrefix="1" applyBorder="1">
      <alignment horizontal="center" vertical="center" wrapText="1"/>
    </xf>
    <xf numFmtId="0" fontId="5" fillId="2" borderId="2" xfId="3" applyAlignment="1">
      <alignment horizontal="center" vertical="center"/>
    </xf>
    <xf numFmtId="0" fontId="5" fillId="2" borderId="10" xfId="3" applyBorder="1" applyAlignment="1">
      <alignment horizontal="center" vertical="center"/>
    </xf>
    <xf numFmtId="0" fontId="2" fillId="4" borderId="0" xfId="2" applyBorder="1" applyAlignment="1">
      <alignment horizontal="center" vertical="center" wrapText="1"/>
    </xf>
    <xf numFmtId="0" fontId="0" fillId="0" borderId="5" xfId="4" applyFont="1" applyBorder="1"/>
    <xf numFmtId="9" fontId="5" fillId="2" borderId="2" xfId="7" applyFont="1" applyFill="1" applyBorder="1"/>
  </cellXfs>
  <cellStyles count="8">
    <cellStyle name="1 Tytuł" xfId="1" xr:uid="{2C9E9157-6BA0-4E14-814C-C5C9FE012710}"/>
    <cellStyle name="2 Header" xfId="2" xr:uid="{8D372D42-5376-4D21-AFA5-9DEFA62623A2}"/>
    <cellStyle name="2L Header 2" xfId="5" xr:uid="{3153D0C1-68BB-455F-B85C-D90AADC24D6C}"/>
    <cellStyle name="3 Data" xfId="3" xr:uid="{07DC96E4-77D7-442B-A618-68991C03ED22}"/>
    <cellStyle name="4 Obliczenia" xfId="4" xr:uid="{0C701429-AC1E-4C04-8987-A5E34E6A5FE5}"/>
    <cellStyle name="Hiperłącze" xfId="6" builtinId="8"/>
    <cellStyle name="Normalny" xfId="0" builtinId="0" customBuiltin="1"/>
    <cellStyle name="Procentowy" xfId="7" builtinId="5"/>
  </cellStyles>
  <dxfs count="3">
    <dxf>
      <font>
        <color theme="1"/>
      </font>
      <fill>
        <patternFill>
          <bgColor theme="0"/>
        </patternFill>
      </fill>
      <border>
        <left style="hair">
          <color rgb="FF2F5A85"/>
        </left>
        <right style="hair">
          <color rgb="FF2F5A85"/>
        </right>
        <horizontal style="thin">
          <color rgb="FFEDF2F6"/>
        </horizontal>
      </border>
    </dxf>
    <dxf>
      <font>
        <b/>
        <i val="0"/>
        <color theme="0"/>
      </font>
      <fill>
        <patternFill>
          <bgColor rgb="FF2F5A85"/>
        </patternFill>
      </fill>
      <border>
        <bottom style="thick">
          <color theme="0"/>
        </bottom>
        <vertical style="thin">
          <color rgb="FF558CC3"/>
        </vertical>
      </border>
    </dxf>
    <dxf>
      <font>
        <color rgb="FF153D64"/>
      </font>
      <fill>
        <patternFill>
          <bgColor rgb="FFEDF2F6"/>
        </patternFill>
      </fill>
      <border>
        <vertical style="medium">
          <color theme="0"/>
        </vertical>
        <horizontal style="medium">
          <color theme="0"/>
        </horizontal>
      </border>
    </dxf>
  </dxfs>
  <tableStyles count="1" defaultTableStyle="TableStyleMedium2" defaultPivotStyle="PivotStyleLight16">
    <tableStyle name="Tabela A" pivot="0" count="3" xr9:uid="{CCA6F337-B037-4661-9CA6-B5E8411EB092}">
      <tableStyleElement type="wholeTable" dxfId="2"/>
      <tableStyleElement type="headerRow" dxfId="1"/>
      <tableStyleElement type="lastColumn" dxfId="0"/>
    </tableStyle>
  </tableStyles>
  <colors>
    <mruColors>
      <color rgb="FFEDF2F6"/>
      <color rgb="FF2F5A85"/>
      <color rgb="FF1E3B56"/>
      <color rgb="FF558CC3"/>
      <color rgb="FF215E9A"/>
      <color rgb="FF153D64"/>
      <color rgb="FF5799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2" Type="http://schemas.openxmlformats.org/officeDocument/2006/relationships/image" Target="../media/image7.png"/><Relationship Id="rId1" Type="http://schemas.openxmlformats.org/officeDocument/2006/relationships/customXml" Target="../ink/ink1.xml"/><Relationship Id="rId4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2586153</xdr:colOff>
      <xdr:row>5</xdr:row>
      <xdr:rowOff>34534</xdr:rowOff>
    </xdr:from>
    <xdr:to>
      <xdr:col>2</xdr:col>
      <xdr:colOff>3335383</xdr:colOff>
      <xdr:row>5</xdr:row>
      <xdr:rowOff>737911</xdr:rowOff>
    </xdr:to>
    <xdr:grpSp>
      <xdr:nvGrpSpPr>
        <xdr:cNvPr id="12" name="Grupa 11">
          <a:extLst>
            <a:ext uri="{FF2B5EF4-FFF2-40B4-BE49-F238E27FC236}">
              <a16:creationId xmlns:a16="http://schemas.microsoft.com/office/drawing/2014/main" id="{6AD3D60B-5035-6B04-2A6D-3DA0B5E65868}"/>
            </a:ext>
          </a:extLst>
        </xdr:cNvPr>
        <xdr:cNvGrpSpPr/>
      </xdr:nvGrpSpPr>
      <xdr:grpSpPr>
        <a:xfrm>
          <a:off x="8524498" y="959444"/>
          <a:ext cx="749230" cy="703377"/>
          <a:chOff x="8444174" y="1113308"/>
          <a:chExt cx="733071" cy="705136"/>
        </a:xfrm>
      </xdr:grpSpPr>
      <xdr:sp macro="" textlink="">
        <xdr:nvSpPr>
          <xdr:cNvPr id="9" name="Oval 2">
            <a:extLst>
              <a:ext uri="{FF2B5EF4-FFF2-40B4-BE49-F238E27FC236}">
                <a16:creationId xmlns:a16="http://schemas.microsoft.com/office/drawing/2014/main" id="{B742FAEB-D3DF-346B-D5F2-1F41D314DD64}"/>
              </a:ext>
            </a:extLst>
          </xdr:cNvPr>
          <xdr:cNvSpPr/>
        </xdr:nvSpPr>
        <xdr:spPr>
          <a:xfrm>
            <a:off x="8444174" y="1178742"/>
            <a:ext cx="480558" cy="483728"/>
          </a:xfrm>
          <a:prstGeom prst="ellipse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10" name="Oval 3">
            <a:extLst>
              <a:ext uri="{FF2B5EF4-FFF2-40B4-BE49-F238E27FC236}">
                <a16:creationId xmlns:a16="http://schemas.microsoft.com/office/drawing/2014/main" id="{D99B6FD7-4862-5AE3-0CBC-0BE2C3CCCD97}"/>
              </a:ext>
            </a:extLst>
          </xdr:cNvPr>
          <xdr:cNvSpPr/>
        </xdr:nvSpPr>
        <xdr:spPr>
          <a:xfrm>
            <a:off x="8631789" y="1329529"/>
            <a:ext cx="480558" cy="483200"/>
          </a:xfrm>
          <a:prstGeom prst="ellipse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11" name="Oval 4">
            <a:extLst>
              <a:ext uri="{FF2B5EF4-FFF2-40B4-BE49-F238E27FC236}">
                <a16:creationId xmlns:a16="http://schemas.microsoft.com/office/drawing/2014/main" id="{D86EF5EC-5BCC-C305-F03D-63F4CCA9C41E}"/>
              </a:ext>
            </a:extLst>
          </xdr:cNvPr>
          <xdr:cNvSpPr/>
        </xdr:nvSpPr>
        <xdr:spPr>
          <a:xfrm>
            <a:off x="8690972" y="1113308"/>
            <a:ext cx="480558" cy="484994"/>
          </a:xfrm>
          <a:prstGeom prst="ellipse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3" name="Oval 2">
            <a:extLst>
              <a:ext uri="{FF2B5EF4-FFF2-40B4-BE49-F238E27FC236}">
                <a16:creationId xmlns:a16="http://schemas.microsoft.com/office/drawing/2014/main" id="{5E236516-80D7-DB03-D29B-914FBDAC6FA4}"/>
              </a:ext>
            </a:extLst>
          </xdr:cNvPr>
          <xdr:cNvSpPr/>
        </xdr:nvSpPr>
        <xdr:spPr>
          <a:xfrm>
            <a:off x="8449889" y="1184457"/>
            <a:ext cx="480558" cy="483728"/>
          </a:xfrm>
          <a:prstGeom prst="ellipse">
            <a:avLst/>
          </a:prstGeom>
          <a:solidFill>
            <a:schemeClr val="accent1">
              <a:alpha val="25000"/>
            </a:schemeClr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Oval 3">
            <a:extLst>
              <a:ext uri="{FF2B5EF4-FFF2-40B4-BE49-F238E27FC236}">
                <a16:creationId xmlns:a16="http://schemas.microsoft.com/office/drawing/2014/main" id="{9AF4475B-F0F3-CC54-FFE6-6BE5B1864240}"/>
              </a:ext>
            </a:extLst>
          </xdr:cNvPr>
          <xdr:cNvSpPr/>
        </xdr:nvSpPr>
        <xdr:spPr>
          <a:xfrm>
            <a:off x="8637504" y="1335244"/>
            <a:ext cx="480558" cy="483200"/>
          </a:xfrm>
          <a:prstGeom prst="ellipse">
            <a:avLst/>
          </a:prstGeom>
          <a:solidFill>
            <a:schemeClr val="accent6">
              <a:lumMod val="75000"/>
              <a:alpha val="19000"/>
            </a:schemeClr>
          </a:solidFill>
          <a:ln>
            <a:solidFill>
              <a:schemeClr val="accent6">
                <a:lumMod val="7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" name="Oval 4">
            <a:extLst>
              <a:ext uri="{FF2B5EF4-FFF2-40B4-BE49-F238E27FC236}">
                <a16:creationId xmlns:a16="http://schemas.microsoft.com/office/drawing/2014/main" id="{498F96F8-60FB-233F-8C91-46A49A3CD097}"/>
              </a:ext>
            </a:extLst>
          </xdr:cNvPr>
          <xdr:cNvSpPr/>
        </xdr:nvSpPr>
        <xdr:spPr>
          <a:xfrm>
            <a:off x="8696687" y="1119023"/>
            <a:ext cx="480558" cy="484994"/>
          </a:xfrm>
          <a:prstGeom prst="ellipse">
            <a:avLst/>
          </a:prstGeom>
          <a:solidFill>
            <a:schemeClr val="tx1">
              <a:lumMod val="95000"/>
              <a:lumOff val="5000"/>
              <a:alpha val="13000"/>
            </a:schemeClr>
          </a:solidFill>
          <a:ln>
            <a:solidFill>
              <a:schemeClr val="tx1">
                <a:lumMod val="95000"/>
                <a:lumOff val="5000"/>
                <a:alpha val="97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mc:AlternateContent xmlns:mc="http://schemas.openxmlformats.org/markup-compatibility/2006" xmlns:xdr14="http://schemas.microsoft.com/office/excel/2010/spreadsheetDrawing">
        <mc:Choice Requires="xdr14">
          <xdr14:contentPart xmlns:r="http://schemas.openxmlformats.org/officeDocument/2006/relationships" r:id="rId1">
            <xdr14:nvContentPartPr>
              <xdr14:cNvPr id="6" name="Ink 5">
                <a:extLst>
                  <a:ext uri="{FF2B5EF4-FFF2-40B4-BE49-F238E27FC236}">
                    <a16:creationId xmlns:a16="http://schemas.microsoft.com/office/drawing/2014/main" id="{370F1E72-36CA-59FE-C5EA-64F0E8BC6ACB}"/>
                  </a:ext>
                </a:extLst>
              </xdr14:cNvPr>
              <xdr14:cNvContentPartPr/>
            </xdr14:nvContentPartPr>
            <xdr14:nvPr macro=""/>
            <xdr14:xfrm>
              <a:off x="8698001" y="1334334"/>
              <a:ext cx="235491" cy="257130"/>
            </xdr14:xfrm>
          </xdr14:contentPart>
        </mc:Choice>
        <mc:Fallback xmlns="">
          <xdr:pic>
            <xdr:nvPicPr>
              <xdr:cNvPr id="6" name="Ink 5">
                <a:extLst>
                  <a:ext uri="{FF2B5EF4-FFF2-40B4-BE49-F238E27FC236}">
                    <a16:creationId xmlns:a16="http://schemas.microsoft.com/office/drawing/2014/main" id="{CE329164-FEE5-8FCF-BBEE-8AF1F9FA63AE}"/>
                  </a:ext>
                </a:extLst>
              </xdr:cNvPr>
              <xdr:cNvPicPr/>
            </xdr:nvPicPr>
            <xdr:blipFill>
              <a:blip xmlns:r="http://schemas.openxmlformats.org/officeDocument/2006/relationships" r:embed="rId2"/>
              <a:stretch>
                <a:fillRect/>
              </a:stretch>
            </xdr:blipFill>
            <xdr:spPr>
              <a:xfrm>
                <a:off x="6211140" y="1317569"/>
                <a:ext cx="346727" cy="374603"/>
              </a:xfrm>
              <a:prstGeom prst="rect">
                <a:avLst/>
              </a:prstGeom>
            </xdr:spPr>
          </xdr:pic>
        </mc:Fallback>
      </mc:AlternateContent>
      <mc:AlternateContent xmlns:mc="http://schemas.openxmlformats.org/markup-compatibility/2006" xmlns:xdr14="http://schemas.microsoft.com/office/excel/2010/spreadsheetDrawing">
        <mc:Choice Requires="xdr14">
          <xdr14:contentPart xmlns:r="http://schemas.openxmlformats.org/officeDocument/2006/relationships" r:id="rId3">
            <xdr14:nvContentPartPr>
              <xdr14:cNvPr id="7" name="Ink 6">
                <a:extLst>
                  <a:ext uri="{FF2B5EF4-FFF2-40B4-BE49-F238E27FC236}">
                    <a16:creationId xmlns:a16="http://schemas.microsoft.com/office/drawing/2014/main" id="{52FC3D1B-1106-313D-D94F-1F27529496F2}"/>
                  </a:ext>
                </a:extLst>
              </xdr14:cNvPr>
              <xdr14:cNvContentPartPr/>
            </xdr14:nvContentPartPr>
            <xdr14:nvPr macro=""/>
            <xdr14:xfrm>
              <a:off x="8720341" y="1335654"/>
              <a:ext cx="199221" cy="240499"/>
            </xdr14:xfrm>
          </xdr14:contentPart>
        </mc:Choice>
        <mc:Fallback xmlns="">
          <xdr:pic>
            <xdr:nvPicPr>
              <xdr:cNvPr id="7" name="Ink 6">
                <a:extLst>
                  <a:ext uri="{FF2B5EF4-FFF2-40B4-BE49-F238E27FC236}">
                    <a16:creationId xmlns:a16="http://schemas.microsoft.com/office/drawing/2014/main" id="{9A639086-E3DA-456D-2B6C-8A6B192D455F}"/>
                  </a:ext>
                </a:extLst>
              </xdr:cNvPr>
              <xdr:cNvPicPr/>
            </xdr:nvPicPr>
            <xdr:blipFill>
              <a:blip xmlns:r="http://schemas.openxmlformats.org/officeDocument/2006/relationships" r:embed="rId4"/>
              <a:stretch>
                <a:fillRect/>
              </a:stretch>
            </xdr:blipFill>
            <xdr:spPr>
              <a:xfrm>
                <a:off x="6241756" y="1319376"/>
                <a:ext cx="297016" cy="351909"/>
              </a:xfrm>
              <a:prstGeom prst="rect">
                <a:avLst/>
              </a:prstGeom>
            </xdr:spPr>
          </xdr:pic>
        </mc:Fallback>
      </mc:AlternateContent>
    </xdr:grpSp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3200" max="2560" units="cm"/>
          <inkml:channel name="Y" type="integer" max="3080" units="cm"/>
          <inkml:channel name="T" type="integer" max="2.14748E9" units="dev"/>
        </inkml:traceFormat>
        <inkml:channelProperties>
          <inkml:channelProperty channel="X" name="resolution" value="96.64429" units="1/cm"/>
          <inkml:channelProperty channel="Y" name="resolution" value="91.9403" units="1/cm"/>
          <inkml:channelProperty channel="T" name="resolution" value="1" units="1/dev"/>
        </inkml:channelProperties>
      </inkml:inkSource>
      <inkml:timestamp xml:id="ts0" timeString="2025-05-16T13:01:19.678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8 204 0,'0'0'63,"0"-4"46,0 4-78,0-3 0,0 3 1,0-5-1,0 5-15,4-3-1,-4 3 1,0 0 15,4 0 0,-4-4-15,0 4-16,0 0 31,4 0-15,-4-3 15,0 3-15,4 0-1,-4 0 1,0 0 0,5 0-1,-5-4-15,3 4 16,-3 0-1,0-4 1,4 4-16,-4 0 0,0 0 16,4 0-16,-4-3 15,4 3 1,-4 0 0,4-5-16,-4 5 15,3 0-15,-3 0 16,5-4-1,-5 4-15,0 0 16,3 0-16,-3-3 16,0 3-16,0 0 15,4-5-15,-4 5 0,4 0 16,-4 0 0,5 0-16,-5 0 15,4-3 1,-4 3-1,3-4-15,-3 4 16,5 0 0,-5 0-16,3-4 15,-3 4-15,4 0 16,-4 0 0,0-4-16,4 4 15,-4 0-15,4 0 16,-4-4-16,0 4 15,4 0-15,-4-3 16,3 3-16,2 0 0,-5-5 16,3 5-16,-3 0 62,5-4-62,-5 4 16,0 0-16,4-3 15,-4 3-15,4 0 16,0-5-16,-4 5 16,3 0-1,-3 0 1,5-3 0,-5 3-1,3-4 1,-3 4-16,4 0 15,-4 0 1,0 0 0,4 0-16,-4-4 15,0 4 17,4 0-17,-4-4 1,4 4-1,-1 0 1,-3-4 0,6 4-1,-6 0 17,0-3-17,3 3-15,-3 0 16,4-5-1,-4 5 1,0 0-16,4 0 16,-4-4 31,4 4-47,-4 0 0,4 0 15,-4 0 1,0-3-16,3 3 31,-3 0 0,0 0-31,5-4 32,-5 4-17,3 0-15,-3 0 16,4-4 31,-4 4-32,4 0 1,-4-4-16,5 4 16,-5 0-1,0 0 1,4 0-16,-4-4 15,0 4-15,4 0 16,-4 0 0,4-4-16,-4 4 15,3 0 17,-3 0-32,0-3 15,4 3-15,-4 0 16,5 0-1,-5-4 1,3 4 0,-3 0-1,4 0 1,-4 0 0,4 0-16,-4-4 15,0 4-15,4 0 16,-4 0-16,3 0 15,-3-4-15,5 4 32,-5 0-32,5 0 15,-5-3-15,0 3 16,3 0 15,-3 0-15,0 0-16,4 0 31,-4 0-31,0-4 16,4 4-16,-4 0 15,4 0-15,-4 0 16,0-4 0,4 4-16,-4 0 31,3 0-31,2 0 15,-5 0-15,3 0 16,-3 0 0,4-4-1,-4 4 17,4 0-17,-4 0 1,0-4-16,5 4 15,-5 0-15,4 0 16,-4 0-16,0 0 16,3 0-1,-3 0-15,5 0 16,-5-4 0,0 4-16,3 0 31,-3 0-31,4 0 15,-4-4-15,4 4 16,-4 0-16,4 0 16,-4 0-16,4 0 15,-4 0-15,4 0 16,-4-4-16,4 4 16,-4 0-1,3 0-15,-3-3 0,5 3 16,-1 0-16,-4 0 15,4 0 1,-4 0 0,4 0-16,-4 0 15,4-5 1,-4 5 0,4 0-1,-4 0-15,0 0 16,3 0-16,1 0 15,-4 0-15,4 0 16,0-3-16,-4 3 16,4 0-16,-4 0 0,5 0 15,-5 0-15,4 0 16,-4 0-16,3 0 16,-3 0-16,5 0 15,-5 0 1,3 0-1,-3 0-15,4 0 16,-4 0-16,4 0 16,-4 0-16,4 0 15,0 0-15,-4 0 0,3 0 16,-3 0 0,5 0-16,-5 0 0,3 0 15,-3 0-15,5 0 16,-5 0-1,4 0-15,-4 0 16,4 0 0,0-4-16,-4 4 15,3 0-15,2 0 16,-5 0-16,3 0 16,-3 0-16,4 0 15,-4 0 16,4 0-31,-4 0 16,4 0-16,-4 0 16,4 0-1,-1 0-15,-3 0 0,6 0 16,-6 0-16,3 0 16,-3 0-1,4 0 1,-4 0-1,4 0-15,-4 0 16,4 0-16,0 0 16,-4 0-16,3 0 15,2 0 1,-5 0-16,3 0 0,-3 0 16,4 0-1,-4 0 1,4 0-1,-4 0-15,5 0 16,-5 0-16,4 0 16,-4 0-1,3 0-15,-3 0 16,5 0 0,-5 0-1,3 0 1,-3 0-1,4 0 1,-4 0 0,4 0-16,-4 0 15,4 0 1,-4 0 0,4 0-1,-4 0 1,3 0-1,-3 0 1,5 0-16,-5 0 16,3 0-16,-3 0 15,5 0-15,-5 0 16,4 0-16,-4 0 16,4 0-16,-4 0 0,4 0 15,-4 0-15,4 0 16,-4 0-1,4 0 1,-4 0 0,3 0-1,-3 0 1,4 0 0,-4 0-1,4 0-15,-4 4 16,0-4-16,4 0 31,-4 0 0,4 0-15,-4 0 0,4 0-16,-4 0 15,0 0-15,0 3 297,0-3-219,0 5-47,0-5 1,0 3-1,0-3 0,0 4-15,0-4-1,0 4 17,0-4-17,0 4 17,0-4-17,0 4 16,0-4-15,0 4 0,0-4-1,0 4-15,0-4 16,5 4-16,-5-4 31,0 3-15,0-3-16,0 4 15,0-4 1,3 4 0,-3-4-1,0 4 1,0-4-16,0 0 16,4 0-1,-4 3-15,0-3 0,0 0 16,4 4-1,-4-4 1,0 0-16,0 4 16,4-4-1,-4 4 17,0-4-17,0 0-15,0 4 16,0-4 15,4 0-15,-4 4-16,0-4 15,0 0 1,4 0 0,-4 3-16,0-3 15,0 4 16,0-4-15,0 5 0,0-5-1,4 0-15,-4 3 16,0-3 0,0 4-16,0-4 15,0 4 1,0-4-1,0 4 1,3-4 0,-3 4-16,0-4 15,0 3 1,0-3 0,0 5-16,0-5 15,0 3 1,0-3-1,0 4 1,0 1 0,0-5-16,0 3 15,0-3-15,0 4 16,0-4 0,0 4-16,0-4 46,0 4-30,0-4 0,0 4-16,0-4 15,0 3 1,0-3 0,0 5-16,0-5 15,0 3 1,0 1-1,0-4-15,0 5 16,0-5-16,0 3 16,0-3-16,0 4 15,0-4-15,0 4 16,0-4-16,4 0 16,-4 3-16,0-3 15,0 4 1,0-4-16,0 3 15,0-3 1,0 5-16,0-5 0,0 3 16,0 1-1,0-4 1,4 0-16,-4 4 16,0-4-16,0 4 15,0-4 1,0 4-1,0-4-15,0 4 16,0-4 0,0 4-1,0-4 1,0 4 0,0-4-1,0 3 1,0 1-1,0-4 1,0 4 0,0-4-16,0 4 15,0-4 1,0 4 15,0-4-15,0 4-16,0-4 15,0 4-15,0-4 0,0 4 16,0-4-16,0 4 16,0-4-16,0 4 15,0-1-15,0-3 16,0 4-16,0-4 16,0 5-16,0-5 15,0 3 1,0 1-16,0-4 15,0 4-15,0-4 16,0 4-16,-4-4 16,4 4-16,0-4 15,0 3-15,0-3 0,0 4 32,0-4-32,0 3 15,0-3-15,0 4 0,-4-4 16,4 5-16,0-5 15,0 3-15,-3 1 16,3-4 0,-4 4-16,4-4 15,0 4-15,0-4 16,0 0-16,0 4 16,-4-4-16,4 3 15,-4-3 1,4 0-16,0 5 15,0-5-15,0 3 16,0 1-16,-4 1 0,4-5 16,0 3-16,0-3 15,0 4-15,-4-4 16,4 4 0,0-4-16,-4 4 15,4-4-15,0 4 16,0-4-16,0 3 15,0-3-15,0 5 16,0-5-16,-3 0 16,3 3-16,0-3 15,0 4 1,0-4-16,0 4 0,0 0 16,-5-4-1,5 4-15,0-4 16,0 4-1,0-4-15,0 4 32,0-4-17,-4 4-15,4-4 16,0 3 0,0-3-1,0 4 1,0-4-16,-4 3 15,4-3 1,0 4-16,0-4 16,0 0-16,0 4 15,0-4-15,0 4 16,0-4 0,0 4-1,0-4 1,0 4-1,0-4 17,0 4-17,0-4 1,0 4 15,0-4-15,0 3-1,0-3 17,0 4-17,0-4-15,0 5 16,0-5 0,-4 3-1,4-3 16,0 4-31,0-4 16,0 4-16,-4-4 16,4 4-16,0-4 15,0 4 1,0-4 0,-4 3-1,4-3 1,0 5-1,0-5 1,0 0 0,0 3-16,0-3 15,-3 0-15,3 4 16,0-4-16,0 5 16,0-5-16,0 3 15,0-3-15,-4 4 16,4-4-1,0 4-15,0-4 16,0 4-16,-4-4 16,4 4-16,0-4 15,0 3-15,0-3 16,0 5-16,0-5 16,-4 3-16,4-3 15,0 4-15,0-4 16,0 5-16,-4-5 15,4 3-15,0-3 0,0 3 32,0-3-32,0 4 0,0-4 15,0 0-15,-4 4 16,4-4 0,0 4-1,0-4-15,-5 3 16,5-3-1,0 5 1,0-5-16,0 3 16,-3-3-16,3 4 15,0-4 1,-5 0-16,5 4 0,0-4 16,0 4-1,0-4-15,-3 0 16,3 4-16,0-4 15,0 0 1,0 4-16,-4-4 16,4 0-16,0 4 15,-4-4-15,4 4 16,-4-4 0,4 3-16,0-3 15,0 4-15,-4-4 31,4 0-15,0 4-16,0-4 0,0 0 16,-3 4-16,3-4 15,-5 4 1,5-4 0,0 4-1,-3-4 1,3 0-1,0 4-15,-4-4 16,4 4 0,0-4-16,-5 0 15,5 4 1,0-4-16,-4 4 16,4-4-16,0 0 15,0 3-15,-4-3 16,4 4-1,-3-4-15,3 0 16,0 5-16,-5-5 16,5 0-16,0 3 15,0-3-15,0 0 16,-3 4 0,3-4-1,0 0-15,-4 0 16,4 4-1,-4-4-15,4 4 16,0-4-16,0 3 16,-4-3-1,4 0 1,0 0-16,0 3 16,-4-3-16,4 0 15,0 5 16,0-5-31,0 3 16,-3-3 0,3 0-16,0 4 47,-6-4-32,6 5 1,0-5-1,0 0 1,-3 0 0,3 3-1,0-3 1,0 0 0,-4 0 15,4 4-31,0-4 15,0 4 1,-4-4 0,4 4-1,0-4 1,0 0 0,-4 0-1,4 4 1,0-4-1,0 0 32,0 3 78,-4-3 94,4 0-141,-3 0-78,3 0 16,-5 0-16,5 0 15,-3 0 1,3 0 0,-4 0-1,4-3-15,0 3 16,-4 0 15,4 0-15,-4-4-1,4 4-15,-5 0 16,5 0 0,-3 0 15,3 0 0,0 0-31,-5 0 16,5 0-16,0-4 15,-3 4 1,3 0 31,-4 0-31,4 0-1,0 0 1,-4 0-1,4 0 1,-4 0 15,4-4-31,0 4 16,-4 0 0,4 0-1,0 0 16,-3 0 1,3 0-17,-5 0 17,5-4-1,0 4 0,-3 0-15,3 0 15,0 0-15,-4-3-16,4 3 15,-5 0 1,5 0-1,-4 0 1,4 0 0,0-5-1,-4 5 1,4 0-16,0 0 16,-4 0-1,4-4-15,0 4 16,-4 0-1,4 0 1,-3 0 0,3 0-1,-4 0 17,4-3-32,0 3 31,-4 0-16,4 0 1,-4 0-16,4 0 16,-4-5-1,4 5 1,-4 0 15,4 0-15,-5 0-16,5-3 15,0 3-15,-3 0 16,3 0 0,-4 0-1,4 0-15,0-3 16,-4 3-16,4 0 31,-4 0-31,4 0 16,-4 0-16,4-4 15,0 4 1,-4 0 0,4 0-1,0 0 17,-4 0 14,4-4-46,0 4 16,-3 0 0,3 0-1,-5 0 17,5-4-32,-3 4 15,3-3 1,-4 3-16,4 0 15,-5 0-15,5 0 16,0 0-16,-4 0 16,4-5-16,0 5 15,-4 0-15,4-4 16,-3 4 0,3 0-1,-5 0-15,5 0 31,0-3-31,-3 3 16,3 0-16,0 0 16,-4 0-16,4-4 15,0 4 1,-4 0 0,4 0-1,-4 0 1,4-4-16,0 4 15,0 0-15,-4 0 16,4-4 0,-3 4-1,3 0-15,0 0 16,0-4-16,-5 4 16,5 0-1,-5-4-15,5 4 16,-3-4-16,3 4 15,0-4 1,-4 4 0,4 0-16,0 0 15,-4 0-15,4-4 16,0 4 0,0 0-16,-4 0 15,4-4-15,0 4 16,0 0-1,-3 0 1,3-3 0,-5 3-1,5-4 32,-4 4-31,4 0-1,-3-4 1,3 4 0,-4-4-1,4 4 1,0 0 0,0-4-16,-4 4 15,4 0 16,-4 0 1,4-4-17,0 4-15,0 0 16,0-4 0,-5 4-16,5 0 15,0 0-15,-4-4 16,4 1-1,-4 3 1,4 0 0,-3-5-1,3 5 1,0 0-16,0-3 16,-5 3-1,5 0 16,0 0-31,0-4 32,-3 4-17,3 0-15,0 0 16,-4 0-16,4-4 16,0 4-1,0 0 1,-4 0-16,4-4 31,-4 4-15,4 0-16,0 0 15,-4 0-15,4-3 16,0 3 15,0 0-15,-3 0-16,3 0 15,-6-3 1,6 3 0,0 0-16,-3 0 15,3-5 1,0 5 0,-4 0-1,4 0 1,-4 0-1,4-4 1,0 4 0,0 0-1,-4 0 1,4-3 0,0 3-16,-4 0 15,4 0-15,0 0 16,-3 0-16,3-5 15,0 5 17,-5 0-17,5-3 1,0 3-16,-3 0 16,3 0-16,0-4 15,0 4-15,-4 0 31,4 0-31,0 0 0,-4 0 32,4-4-32,0 4 15,0 0 1,-4-4 0,4 4-1,0 0-15,0-4 16,-5 4-1,5 0-15,-3 0 16,3 0-16,-5-3 16,5 3-1,0-5-15,-3 5 16,3 0-16,0-4 16,-4 4-1,4 0 1,0 0-16,-4-3 15,4 3 1,-4-5 0,4 5-1,0 0 1,-4 0-16,4-3 16,0 3-1,0 0-15,-3 0 16,3-4-16,0 4 15,-5-4-15,5 4 32,0 0-1,0-4-15,0 4-1,-3-4 1,3 4-1,0 0-15,0-3 16,0 3 0,-4 0-1,4-5-15,0 5 16,0 0 0,0-4-16,-5 4 0,5-3 15,0 3 1,-4 0-16,4-4 15,0 4-15,0-4 16,-4 0 0,4 4-1,0-4-15,0 0 16,0 4-16,-3-4 16,3 4-1,0-4-15,-5 4 31,5-3-31,0 3 16,0-4-16,0 4 16,-3-3-1,3 3 1,0 0-16,0-4 16,-4 4-16,4-4 15,0 4-15,0-4 16,0 4-16,0-4 15,0 4-15,-4-4 16,4 4 0,0-4-16,0 4 15,0-4-15,-4 4 16,4-3-16,0 3 0,0-5 16,0 5-1,0-3-15,-4 3 16,4 0-16,0-4 15,0 4-15,0-4 16,0 4-16,0-4 16,0 4-16,0-4 15,-3 4-15,3-3 16,0 3 0,0-5-16,0 5 15,-5-4 1,5 4-16,0-3 0,0-2 15,-4 5 1,4-3-16,0 3 0,0 0 16,-4-4-16,4 4 15,0-4-15,0 4 16,0-4-16,-4 4 16,4-4-16,0 4 15,0-3-15,0-2 16,0 5-16,0-4 15,-4 4-15,4-3 16,0-1-16,0 4 16,0-3-1,0 3-15,0-4 16,0 4-16,0-4 16,0 4-16,0-4 0,-4 0 15,4 4-15,0-3 16,0 3-16,0-5 15,-4 5-15,4-4 16,0 4-16,0-3 16,0 3-1,0-4-15,0 0 16,0 4-16,0-4 16,0 4-16,0-4 15,0 4-15,0-4 0,0 4 31,0-4-31,0 0 0,0 0 16,0 4 0,0-4-16,0 4 15,0-3-15,0 3 78,0-4-46,0 4-1,0-4 31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3200" max="2560" units="cm"/>
          <inkml:channel name="Y" type="integer" max="3080" units="cm"/>
          <inkml:channel name="T" type="integer" max="2.14748E9" units="dev"/>
        </inkml:traceFormat>
        <inkml:channelProperties>
          <inkml:channelProperty channel="X" name="resolution" value="96.64429" units="1/cm"/>
          <inkml:channelProperty channel="Y" name="resolution" value="91.9403" units="1/cm"/>
          <inkml:channelProperty channel="T" name="resolution" value="1" units="1/dev"/>
        </inkml:channelProperties>
      </inkml:inkSource>
      <inkml:timestamp xml:id="ts0" timeString="2025-05-16T13:01:19.679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71 159 0,'-16'38'63,"12"-35"-47,4 6-16,-3-6 15,3 1-15,-5 4 16,5-4-16,-3 0 15,3 0-15,-4 3 16,4-2-16,0-2 16,-4 1-16,4 4 15,-4-4-15,4-1 16,0 2-16,-4-1 16,0-1-16,4 2 15,-5-2-15,5 1 16,0 0-16,0 0 15,-3-1-15,3 0 0,-4 2 16,4-1-16,0-4 16,0 3-16,-4-3 15,4 4-15,0 0 16,0 0-16,-4-4 16,4 4-1,0-8 110,4 0-109,0 0-16,3 0 15,-2-3-15,-1-1 16,4 5-16,-4-5 16,-4 4-16,4-4 15,-1 1-15,2 2 16,2-2-16,-7-1 16,4 1-16,4-2 15,-4 2-15,1-1 16,-2 4-16,-3 0 15,4 0-15,0 1 16,0-6-16,0 6 0,-1-1 16,2-4-16,-2 5 15,1-5-15,0 5 16,1-6-16,-1 2 16,-1-1-16,-3 4 15,5-4-15,-5 5 16,3-1-16,-3 4 15,4-5-15,-4 2 16,0 3-16,0-4 16,4 4-16,-4-4 0,0 4 15,0-4 1,4 4 0,-4 0-1,0-4 79,4 4-78,-4-3-1,0 3-15,0-5 31,3 5-15,-3 0-16,0 0 16,0-3-1,0 6 63,0-3-78,0 8 16,0-4-16,0 0 16,-3 4-16,-1 4 15,4-5-15,-4 1 0,0 4 16,0-4-16,4 3 16,-8 0-16,8-3 15,-3 4-15,-1-1 16,-1-3-16,1 3 15,0-2-15,4-2 16,-3 5-16,-2-4 16,2-1-16,3 1 15,-4 0-15,4-4 16,-4 2-16,4-1 16,0 2-16,-4-3 15,4 0-15,0 0 16,0 0-16,-4 0 15,4 0-15,0-1 0,0 2 16,-3-1-16,3-1 16,0-3-16,0 4 15,-5 0-15,5 0 16,0 0-16,0 0 16,0 0-16,0-4 15,0 3-15,-4-3 16,4 0-16,0 4 15,0-4-15,0 5 16,0-5 0,0 3-1,0-3 1,0 0 15,0 4-15,0-4-16,0 4 15,0-8 110,0 4-125,0-4 16,0-4-16,9 4 16,-9-3-16,3-1 15,5 0-15,-4 1 16,0-2-16,-1-2 16,2 3-16,-2 0 15,1 1-15,0-1 16,1-3-16,2 4 15,-2-5-15,-2 4 16,1 0-16,4-3 16,-8 2-16,7 2 15,-2-1-15,-2 4 0,2-4 16,-5 0-16,4 4 16,0-3-16,-4-1 15,4 5-15,0-5 16,0 1-16,-4-1 15,3 0-15,-3 4 16,4-4-16,0 4 16,0-3-16,0 2 15,1-2-15,-5-1 16,4 1-16,-1 2 16,1-2-16,-4-1 15,4 4-15,0 0 0,0 4 16,-4-4-16,4 4 15,-4-4-15,0 4 16,4-3 0,-4 3-16,3-4 15,2 0-15,-2 4 16,-3-3-16,5-1 16,-5 4-16,4-4 15,-4 4-15,4-4 16,-4 4-1,0-4-15,0 4 16,4-4-16,-4 0 16,0 4-16,3-3 15,-3-2-15,5 1 16,-5 4-16,0 0 62,0 4-62,0-4 16,0 5-16,-5-2 16,5 1-16,0 0 15,0 0-15,-3 0 16,3 4-16,-4-5 16,4 5-16,-4-1 15,4 1-15,-4 4 16,-1-5-16,5 1 0,-3 4 15,-2 0-15,2-1 16,3-3-16,-4 4 16,0-4-16,0 3 15,4 0-15,-4 0 16,0-2-16,0 2 16,4-3-16,-3 3 15,-1-2-15,4 2 16,-5-3-16,1 0 15,0 4-15,4-5 16,-4 1-16,4 3 16,-4-4-16,1 5 15,3-4-15,-4-1 0,4 2 16,0 2 0,-4-3-16,0 0 0,4-1 15,0 1-15,0 0 16,-4 0-16,4-4 15,-4 2-15,4 3 16,0-6-16,0 5 16,0-4-16,-5 3 15,5-2-15,0-1 16,0-1-16,0 5 16,-3-4-16,3 0 15,0 0-15,-5 3 16,5-2-16,0 2 15,0 1-15,-3-4 0,3 0 16,0 0-16,0 0 16,0-1-16,-4 6 15,4-6-15,0 0 16,0 1-16,0 0 16,-4-4-16,4 4 15,0-4-15,0 0 94,0-4-94,4 0 0,0-3 16,-1 0-1,2-5-15,3 0 0,-4 4 16,0-7-16,4 3 15,-4 0-15,-1-3 16,1 7-16,0-3 16,0 0-16,0-1 15,1 4-15,-1-4 16,-1 1-16,1-1 16,4 1-16,-4-5 15,0 4-15,3-3 16,-2 7-16,-2-3 0,6 4 15,-9-1-15,8-4 16,-8 4-16,3 0 16,2 0-16,2-3 15,-7-1-15,8 1 16,-4-1-16,-1 4 16,3-3-16,-6 4 15,4 3-15,-1-4 16,-3 0-16,4 4 15,0-4-15,0 1 16,-4-2-16,3 2 16,2-5-16,-1 9 15,-4-5-15,3-1 0,1 6 16,-4-5-16,4 4 16,-4 0-16,0-3 15,5 3-15,-5 1 16,4-5-16,-4 4 15,4 0-15,-4 0 16,0-3-16,4 7 16,-4-5-16,0 1 15,3 4 1,-3 0 0,0-3-1,0 3-15,5-4 16,-5 8 31,0-1-32,0 1-15,0 1 16,-5 2-16,2-3 16,3 4-16,-4 0 15,0 3-15,0 0 16,-1 9-16,1-5 15,-3 5-15,3-1 16,-4 1-16,4-2 16,0-3-16,0 1 15,1-4-15,3-1 16,-4 1-16,-2 0 0,3 0 16,3 0-16,-4-5 15,0 4-15,4-3 16,-4 3-16,4 1 15,0-4-15,0 0 16,0-1-16,-3 5 16,3-4-16,0-4 15,-4 3-15,4 1 16,-5 0-16,5 0 16,0-4-16,0 2 15,-3-2-15,3 4 16,0 0-16,0 0 0,-4 0 15,4-4-15,0 4 16,0 3-16,-4-7 16,4 3-16,0 2 15,0-6-15,0 5 16,0-4-16,-4 0 16,4 4-16,0-5 15,0 6-15,-5-3 16,5-2-16,0 4 15,0-4-15,0 0 16,0-1-16,0 1 16,0 1-16,0-2 15,-3 1-15,3 0 0,0 0 16,0-4 0,-5 4-16,5 0 0,0 0 15,0-1-15,0 1 16,-3 1-16,3-5 15,0 3-15,0-3 16,0 0 47,0-3-63,0-2 15,0 1-15,3 1 16,2-5-16,-2 0 15,2 0-15,-1-4 0,4 1 16,0-4-16,-4 0 16,3-1-16,1 1 15,-5-1-15,7 5 16,-7-6-16,5 6 16,-4 0-16,-1 0 15,2-1-15,2 0 16,-3 0-16,5 1 15,-5-1-15,4 1 16,-5-5-16,5 4 16,-4 1-16,0 0 15,4-1-15,-4 1 16,1-1-16,-2 0 0,1 5 16,0-5-16,-4 4 15,4-4-15,0 0 16,-1 5-16,2-5 15,-2 1-15,1-1 16,-4 1-16,4 3 16,1-3-16,2-1 15,-7 4-15,5 0 16,-2 0-16,-3 5 16,4-6-16,-4 2 15,4 3-15,-4-4 16,4 1-16,0 0 0,-1-1 15,2 4 1,-5-4-16,3 4 0,-3 1 16,5-2-16,-5 1 15,0 1-15,0-1 16,4 4-16,-4-4 16,0 4-1,0-4 1,4 4-1,-4 0 64,0 4-79,0 0 0,-4 3 15,0 2-15,-1 2 16,2 1-16,-5-1 15,4 0-15,0 4 16,0 2-16,0 2 16,-4-4-16,5 1 15,-1 0-15,-1-1 16,1-4-16,0 5 16,4-5-16,-3 1 15,-2-1-15,5 1 0,-3 0 16,3 0-1,-4-1-15,0 4 0,4-3 16,-4-1-16,4-3 16,-4 3-16,4 1 15,-3-4-15,-2 4 16,5-5-16,-4 2 16,4-2-16,0 1 15,-4 4-15,0-6 16,4 2-16,0 0 15,0 0-15,-4 0 16,4-1-16,0 1 16,0 0-16,-4 0 15,4 0-15,0-1 16,0 1-16,-3-4 0,3 4 16,0-1-16,0 5 15,0-5-15,0 1 16,0-4-16,0 3 15,0-3-15,0 1 16,0-2-16,0 1 16,0 0-16,0 0 15,0 4-15,0-4 16,-5-1-16,5 6 16,0-6-16,-3 1 15,3 0-15,0-4 16,0 4-16,0 0 0,-4-4 15,4 8-15,0-4 16,0-1-16,-4 2 16,4-2-16,0 1 15,0-8 48,0 1-63,4-5 15,0-1-15,-1 2 16,2-5-16,2 4 16,-3-3-16,4-1 0,-4 1 15,1-1 1,-2 4-16,1-4 0,0 2 16,4 2-16,-5-4 15,2 0-15,2 5 16,-3-5-16,5-3 15,-1 3-15,-5 0 16,5 4-16,-4-4 16,0 6-16,-1-2 15,5 0-15,-3 0 16,-5-4-16,8 5 16,-4-5-16,-1 4 15,2-4-15,-2 1 16,1-1-16,0 5 15,0-5-15,-4 5 0,4-1 16,-1 0-16,-3 5 16,6-6-16,-6 2 15,3 3-15,-3-4 16,4 0-16,0 1 16,-4-1-16,4 4 15,0-4-15,0 4 16,-4 1-16,0 3 15,0-5-15,0 1 16,0 4-16,0-3 16,0-1-16,0 0 15,0-3-15,0 3 0,0 0 16,0 1-16,0 3 16,4-4-16,-4 4 15,0-5-15,0 5 16,0-3-1,0-1 1,0 4 0,0 4 77,0-1-77,0 9-16,0-4 0,-4 3 16,0 5-16,-4-5 15,4 1-15,0-1 16,1 1-16,-3 0 16,3 0-16,-1-1 15,4-3-15,-4 2 16,4 2-16,-4-4 15,4 4-15,-4 0 16,4-5-16,0 5 16,-3-4-16,3 3 0,0-3 15,-5 0-15,5 0 16,0 2-16,0-1 16,-3 2-16,3-3 15,0 4-15,-4-4 16,4-1-16,0 1 15,-4-1-15,4 2 16,0-6-16,-4 5 16,4 0-16,0-4 15,0 0-15,0-1 16,0 2-16,0-1 16,0-4-16,0 3 15,0 0-15,0-3 16,0 4-16,0 0 15,0 0-15,0 0 0,0-4 16,0 4 31,0-4-47,0 3 16,0 1-16,0 1 15,0-5-15,0 3 63,-5 1-63,-3 4 15,1 0-15</inkml:trace>
</inkml: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20BD5E-C213-4FAE-AB47-1CE9231D1222}">
  <we:reference id="wa200003696" version="1.3.0.0" store="pl-PL" storeType="OMEX"/>
  <we:alternateReferences>
    <we:reference id="wa200003696" version="1.3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support.microsoft.com/pl-pl/office/u%C5%BCywanie-symboli-wieloznacznych-podczas-wyszukiwania-ef94362e-9999-4350-ad74-4d2371110a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3CA86-4F1C-46B1-A15E-5A27D7217CE1}">
  <dimension ref="B1:H24"/>
  <sheetViews>
    <sheetView showGridLines="0" zoomScale="175" zoomScaleNormal="175" workbookViewId="0">
      <selection activeCell="E19" sqref="E19"/>
    </sheetView>
  </sheetViews>
  <sheetFormatPr defaultRowHeight="14.4" x14ac:dyDescent="0.3"/>
  <cols>
    <col min="1" max="1" width="2.44140625" customWidth="1"/>
    <col min="2" max="2" width="12.44140625" customWidth="1"/>
    <col min="3" max="3" width="9.77734375" bestFit="1" customWidth="1"/>
    <col min="4" max="4" width="9.5546875" customWidth="1"/>
    <col min="5" max="5" width="6.33203125" customWidth="1"/>
    <col min="6" max="6" width="4.77734375" customWidth="1"/>
    <col min="7" max="7" width="12.44140625" customWidth="1"/>
    <col min="8" max="9" width="10.88671875" customWidth="1"/>
  </cols>
  <sheetData>
    <row r="1" spans="2:8" ht="7.2" customHeight="1" x14ac:dyDescent="0.3"/>
    <row r="2" spans="2:8" ht="17.399999999999999" customHeight="1" thickBot="1" x14ac:dyDescent="0.35">
      <c r="B2" s="26" t="s">
        <v>141</v>
      </c>
      <c r="C2" s="26"/>
      <c r="D2" s="26"/>
    </row>
    <row r="3" spans="2:8" ht="26.4" customHeight="1" thickBot="1" x14ac:dyDescent="0.35">
      <c r="B3" s="27">
        <f t="shared" ref="B3" si="0">COUNTIF(B6:B21,"*2006*")</f>
        <v>3</v>
      </c>
      <c r="C3" s="28"/>
      <c r="D3" s="28"/>
    </row>
    <row r="4" spans="2:8" ht="7.2" customHeight="1" x14ac:dyDescent="0.3"/>
    <row r="5" spans="2:8" ht="15" thickBot="1" x14ac:dyDescent="0.35">
      <c r="B5" s="1" t="s">
        <v>56</v>
      </c>
      <c r="C5" s="1" t="s">
        <v>17</v>
      </c>
      <c r="D5" s="13" t="s">
        <v>124</v>
      </c>
    </row>
    <row r="6" spans="2:8" ht="15.6" thickTop="1" thickBot="1" x14ac:dyDescent="0.35">
      <c r="B6" s="20" t="s">
        <v>125</v>
      </c>
      <c r="C6" s="20" t="s">
        <v>20</v>
      </c>
      <c r="D6" s="22">
        <v>1150</v>
      </c>
    </row>
    <row r="7" spans="2:8" ht="15" thickBot="1" x14ac:dyDescent="0.35">
      <c r="B7" s="20" t="s">
        <v>126</v>
      </c>
      <c r="C7" s="20" t="s">
        <v>23</v>
      </c>
      <c r="D7" s="22">
        <v>990</v>
      </c>
    </row>
    <row r="8" spans="2:8" ht="15" thickBot="1" x14ac:dyDescent="0.35">
      <c r="B8" s="20" t="s">
        <v>136</v>
      </c>
      <c r="C8" s="20" t="s">
        <v>26</v>
      </c>
      <c r="D8" s="22">
        <v>130</v>
      </c>
    </row>
    <row r="9" spans="2:8" ht="15" thickBot="1" x14ac:dyDescent="0.35">
      <c r="B9" s="20" t="s">
        <v>127</v>
      </c>
      <c r="C9" s="20"/>
      <c r="D9" s="22">
        <v>450</v>
      </c>
    </row>
    <row r="10" spans="2:8" ht="15" thickBot="1" x14ac:dyDescent="0.35">
      <c r="B10" s="20" t="s">
        <v>128</v>
      </c>
      <c r="C10" s="20" t="s">
        <v>31</v>
      </c>
      <c r="D10" s="22">
        <v>1000</v>
      </c>
    </row>
    <row r="11" spans="2:8" ht="15" thickBot="1" x14ac:dyDescent="0.35">
      <c r="B11" s="20" t="s">
        <v>140</v>
      </c>
      <c r="C11" s="20" t="s">
        <v>23</v>
      </c>
      <c r="D11" s="22">
        <v>1300</v>
      </c>
    </row>
    <row r="12" spans="2:8" ht="15" thickBot="1" x14ac:dyDescent="0.35">
      <c r="B12" s="20" t="s">
        <v>129</v>
      </c>
      <c r="C12" s="20" t="s">
        <v>23</v>
      </c>
      <c r="D12" s="22">
        <v>350</v>
      </c>
    </row>
    <row r="13" spans="2:8" ht="15" thickBot="1" x14ac:dyDescent="0.35">
      <c r="B13" s="20" t="s">
        <v>130</v>
      </c>
      <c r="C13" s="20" t="s">
        <v>31</v>
      </c>
      <c r="D13" s="22">
        <v>965</v>
      </c>
    </row>
    <row r="14" spans="2:8" ht="15" thickBot="1" x14ac:dyDescent="0.35">
      <c r="B14" s="20" t="s">
        <v>131</v>
      </c>
      <c r="C14" s="20"/>
      <c r="D14" s="22">
        <v>120</v>
      </c>
    </row>
    <row r="15" spans="2:8" ht="15" thickBot="1" x14ac:dyDescent="0.35">
      <c r="B15" s="20" t="s">
        <v>132</v>
      </c>
      <c r="C15" s="20" t="s">
        <v>42</v>
      </c>
      <c r="D15" s="22">
        <v>510</v>
      </c>
      <c r="H15" s="24"/>
    </row>
    <row r="16" spans="2:8" ht="15" thickBot="1" x14ac:dyDescent="0.35">
      <c r="B16" s="20" t="s">
        <v>137</v>
      </c>
      <c r="C16" s="20" t="s">
        <v>31</v>
      </c>
      <c r="D16" s="22">
        <v>930</v>
      </c>
      <c r="H16" s="24"/>
    </row>
    <row r="17" spans="2:8" ht="15" thickBot="1" x14ac:dyDescent="0.35">
      <c r="B17" s="20" t="s">
        <v>133</v>
      </c>
      <c r="C17" s="20" t="s">
        <v>20</v>
      </c>
      <c r="D17" s="22">
        <v>522</v>
      </c>
      <c r="H17" s="24"/>
    </row>
    <row r="18" spans="2:8" ht="15" thickBot="1" x14ac:dyDescent="0.35">
      <c r="B18" s="20" t="s">
        <v>138</v>
      </c>
      <c r="C18" s="20" t="s">
        <v>48</v>
      </c>
      <c r="D18" s="22">
        <v>70</v>
      </c>
      <c r="H18" s="24"/>
    </row>
    <row r="19" spans="2:8" ht="15" thickBot="1" x14ac:dyDescent="0.35">
      <c r="B19" s="20" t="s">
        <v>134</v>
      </c>
      <c r="C19" s="20" t="s">
        <v>20</v>
      </c>
      <c r="D19" s="22">
        <v>490</v>
      </c>
      <c r="H19" s="24"/>
    </row>
    <row r="20" spans="2:8" ht="15" thickBot="1" x14ac:dyDescent="0.35">
      <c r="B20" s="21" t="s">
        <v>139</v>
      </c>
      <c r="C20" s="20" t="s">
        <v>20</v>
      </c>
      <c r="D20" s="22">
        <v>4800</v>
      </c>
      <c r="H20" s="24"/>
    </row>
    <row r="21" spans="2:8" ht="15" thickBot="1" x14ac:dyDescent="0.35">
      <c r="B21" s="21" t="s">
        <v>135</v>
      </c>
      <c r="C21" s="20" t="s">
        <v>20</v>
      </c>
      <c r="D21" s="22">
        <v>1640</v>
      </c>
      <c r="H21" s="24"/>
    </row>
    <row r="24" spans="2:8" x14ac:dyDescent="0.3">
      <c r="F24" s="23"/>
    </row>
  </sheetData>
  <mergeCells count="2">
    <mergeCell ref="B2:D2"/>
    <mergeCell ref="B3:D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4EF0E-964C-40D0-A613-A5442B48F51D}">
  <sheetPr>
    <tabColor rgb="FF2F5A85"/>
  </sheetPr>
  <dimension ref="B5:C11"/>
  <sheetViews>
    <sheetView showGridLines="0" tabSelected="1" zoomScale="145" zoomScaleNormal="145" workbookViewId="0">
      <selection activeCell="A6" sqref="A6"/>
    </sheetView>
  </sheetViews>
  <sheetFormatPr defaultRowHeight="14.4" x14ac:dyDescent="0.3"/>
  <cols>
    <col min="1" max="1" width="37" customWidth="1"/>
    <col min="2" max="3" width="49.5546875" customWidth="1"/>
  </cols>
  <sheetData>
    <row r="5" spans="2:3" ht="15" thickBot="1" x14ac:dyDescent="0.35">
      <c r="B5" s="25" t="s">
        <v>84</v>
      </c>
      <c r="C5" s="25"/>
    </row>
    <row r="6" spans="2:3" ht="61.2" customHeight="1" thickTop="1" thickBot="1" x14ac:dyDescent="0.35">
      <c r="B6" s="1" t="s">
        <v>13</v>
      </c>
      <c r="C6" s="1" t="s">
        <v>12</v>
      </c>
    </row>
    <row r="7" spans="2:3" ht="39.6" customHeight="1" thickTop="1" thickBot="1" x14ac:dyDescent="0.35">
      <c r="B7" s="16" t="s">
        <v>102</v>
      </c>
      <c r="C7" s="16" t="s">
        <v>108</v>
      </c>
    </row>
    <row r="8" spans="2:3" ht="39.6" customHeight="1" thickBot="1" x14ac:dyDescent="0.35">
      <c r="B8" s="16" t="s">
        <v>103</v>
      </c>
      <c r="C8" s="16" t="s">
        <v>107</v>
      </c>
    </row>
    <row r="9" spans="2:3" ht="39.6" customHeight="1" thickBot="1" x14ac:dyDescent="0.35">
      <c r="B9" s="16" t="s">
        <v>104</v>
      </c>
      <c r="C9" s="16" t="s">
        <v>105</v>
      </c>
    </row>
    <row r="10" spans="2:3" ht="39.6" customHeight="1" thickBot="1" x14ac:dyDescent="0.35">
      <c r="B10" s="15" t="s">
        <v>11</v>
      </c>
      <c r="C10" s="16" t="s">
        <v>106</v>
      </c>
    </row>
    <row r="11" spans="2:3" ht="39.6" customHeight="1" thickBot="1" x14ac:dyDescent="0.35">
      <c r="B11" s="15" t="s">
        <v>11</v>
      </c>
      <c r="C11" s="16" t="s">
        <v>109</v>
      </c>
    </row>
  </sheetData>
  <mergeCells count="1">
    <mergeCell ref="B5:C5"/>
  </mergeCell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BDD89-1856-4D7F-8067-18D4EF36385F}">
  <dimension ref="B2:H9"/>
  <sheetViews>
    <sheetView showGridLines="0" zoomScale="175" zoomScaleNormal="175" workbookViewId="0">
      <selection activeCell="F16" sqref="F16"/>
    </sheetView>
  </sheetViews>
  <sheetFormatPr defaultRowHeight="14.4" x14ac:dyDescent="0.3"/>
  <cols>
    <col min="1" max="1" width="3.33203125" customWidth="1"/>
    <col min="2" max="2" width="14.109375" customWidth="1"/>
    <col min="3" max="4" width="11.21875" bestFit="1" customWidth="1"/>
    <col min="7" max="7" width="33.6640625" customWidth="1"/>
    <col min="8" max="8" width="15.6640625" customWidth="1"/>
    <col min="9" max="9" width="11.109375" bestFit="1" customWidth="1"/>
  </cols>
  <sheetData>
    <row r="2" spans="2:8" ht="15" thickBot="1" x14ac:dyDescent="0.35">
      <c r="B2" s="29" t="s">
        <v>55</v>
      </c>
      <c r="C2" s="29"/>
      <c r="D2" s="29"/>
      <c r="G2" s="1" t="s">
        <v>83</v>
      </c>
      <c r="H2" s="1" t="s">
        <v>80</v>
      </c>
    </row>
    <row r="3" spans="2:8" ht="15.6" thickTop="1" thickBot="1" x14ac:dyDescent="0.35">
      <c r="B3" s="2">
        <v>105745</v>
      </c>
      <c r="C3" s="2">
        <v>91788</v>
      </c>
      <c r="D3" s="2">
        <v>85556</v>
      </c>
      <c r="G3" s="2" t="s">
        <v>81</v>
      </c>
      <c r="H3" s="3">
        <f>COUNTIF(B3:D8,100)</f>
        <v>2</v>
      </c>
    </row>
    <row r="4" spans="2:8" ht="15" thickBot="1" x14ac:dyDescent="0.35">
      <c r="B4" s="2">
        <v>60613</v>
      </c>
      <c r="C4" s="2" t="e">
        <v>#N/A</v>
      </c>
      <c r="D4" s="2">
        <v>86977</v>
      </c>
      <c r="G4" s="2" t="s">
        <v>111</v>
      </c>
      <c r="H4" s="3">
        <f>COUNTIF(B3:D9,"&gt;100")</f>
        <v>14</v>
      </c>
    </row>
    <row r="5" spans="2:8" ht="15" thickBot="1" x14ac:dyDescent="0.35">
      <c r="B5" s="2">
        <v>99142</v>
      </c>
      <c r="C5" s="2">
        <v>3464</v>
      </c>
      <c r="D5" s="2">
        <v>57888</v>
      </c>
      <c r="G5" s="2" t="s">
        <v>82</v>
      </c>
      <c r="H5" s="3">
        <f>COUNTIF(B3:D9,"&lt;0")</f>
        <v>2</v>
      </c>
    </row>
    <row r="6" spans="2:8" ht="15" thickBot="1" x14ac:dyDescent="0.35">
      <c r="B6" s="2">
        <v>-34773</v>
      </c>
      <c r="C6" s="2">
        <v>118344</v>
      </c>
      <c r="D6" s="2">
        <v>55451</v>
      </c>
      <c r="G6" s="2" t="s">
        <v>142</v>
      </c>
      <c r="H6" s="3">
        <f>COUNTIF(B3:D9,"#N/D")</f>
        <v>2</v>
      </c>
    </row>
    <row r="7" spans="2:8" ht="15" thickBot="1" x14ac:dyDescent="0.35">
      <c r="B7" s="2">
        <v>0</v>
      </c>
      <c r="C7" s="2">
        <v>102854</v>
      </c>
      <c r="D7" s="2">
        <v>107486</v>
      </c>
    </row>
    <row r="8" spans="2:8" ht="15" thickBot="1" x14ac:dyDescent="0.35">
      <c r="B8" s="2">
        <v>100</v>
      </c>
      <c r="C8" s="2">
        <v>109434</v>
      </c>
      <c r="D8" s="2">
        <v>100</v>
      </c>
    </row>
    <row r="9" spans="2:8" ht="15" thickBot="1" x14ac:dyDescent="0.35">
      <c r="B9" s="2">
        <v>60760</v>
      </c>
      <c r="C9" s="2">
        <v>-1653</v>
      </c>
      <c r="D9" s="2" t="e">
        <v>#N/A</v>
      </c>
    </row>
  </sheetData>
  <sortState xmlns:xlrd2="http://schemas.microsoft.com/office/spreadsheetml/2017/richdata2" ref="B3:B22">
    <sortCondition ref="B2:B22"/>
  </sortState>
  <mergeCells count="1">
    <mergeCell ref="B2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81310-6100-4C3D-8BBD-FD26BE7C7D25}">
  <dimension ref="B2:G21"/>
  <sheetViews>
    <sheetView showGridLines="0" zoomScale="175" zoomScaleNormal="175" workbookViewId="0">
      <selection activeCell="D16" sqref="D16"/>
    </sheetView>
  </sheetViews>
  <sheetFormatPr defaultRowHeight="14.4" x14ac:dyDescent="0.3"/>
  <cols>
    <col min="1" max="1" width="3.33203125" customWidth="1"/>
    <col min="2" max="2" width="14.109375" customWidth="1"/>
    <col min="3" max="3" width="21" customWidth="1"/>
    <col min="6" max="6" width="9.21875" customWidth="1"/>
  </cols>
  <sheetData>
    <row r="2" spans="2:7" ht="28.2" customHeight="1" thickBot="1" x14ac:dyDescent="0.35">
      <c r="B2" s="1" t="s">
        <v>55</v>
      </c>
      <c r="C2" s="1" t="s">
        <v>144</v>
      </c>
      <c r="E2" s="1" t="s">
        <v>112</v>
      </c>
      <c r="F2" s="1" t="s">
        <v>113</v>
      </c>
      <c r="G2" s="1" t="s">
        <v>110</v>
      </c>
    </row>
    <row r="3" spans="2:7" ht="15.6" thickTop="1" thickBot="1" x14ac:dyDescent="0.35">
      <c r="B3" s="12">
        <v>60613</v>
      </c>
      <c r="C3" s="3">
        <f>COUNTIF(B$3:B$22,E$3&amp;B3)</f>
        <v>8</v>
      </c>
      <c r="E3" s="2" t="s">
        <v>145</v>
      </c>
      <c r="F3" s="2">
        <v>0</v>
      </c>
      <c r="G3">
        <f>COUNTIF(B3:B22,E3&amp;F3)</f>
        <v>2</v>
      </c>
    </row>
    <row r="4" spans="2:7" ht="15" thickBot="1" x14ac:dyDescent="0.35">
      <c r="B4" s="12">
        <v>85556</v>
      </c>
      <c r="C4" s="3">
        <f t="shared" ref="C3:C22" si="0">COUNTIF(B$3:B$22,E$3&amp;B4)</f>
        <v>10</v>
      </c>
    </row>
    <row r="5" spans="2:7" ht="15" thickBot="1" x14ac:dyDescent="0.35">
      <c r="B5" s="12">
        <v>-34773</v>
      </c>
      <c r="C5" s="3">
        <f t="shared" si="0"/>
        <v>0</v>
      </c>
    </row>
    <row r="6" spans="2:7" ht="15" thickBot="1" x14ac:dyDescent="0.35">
      <c r="B6" s="12">
        <v>55410</v>
      </c>
      <c r="C6" s="3">
        <f t="shared" si="0"/>
        <v>5</v>
      </c>
      <c r="E6" s="18"/>
    </row>
    <row r="7" spans="2:7" ht="15" thickBot="1" x14ac:dyDescent="0.35">
      <c r="B7" s="12">
        <v>55451</v>
      </c>
      <c r="C7" s="3">
        <f t="shared" si="0"/>
        <v>6</v>
      </c>
    </row>
    <row r="8" spans="2:7" ht="15" thickBot="1" x14ac:dyDescent="0.35">
      <c r="B8" s="12">
        <v>100</v>
      </c>
      <c r="C8" s="3">
        <f t="shared" si="0"/>
        <v>2</v>
      </c>
    </row>
    <row r="9" spans="2:7" ht="15" thickBot="1" x14ac:dyDescent="0.35">
      <c r="B9" s="12">
        <v>86977</v>
      </c>
      <c r="C9" s="3">
        <f t="shared" si="0"/>
        <v>11</v>
      </c>
    </row>
    <row r="10" spans="2:7" ht="15" thickBot="1" x14ac:dyDescent="0.35">
      <c r="B10" s="12">
        <v>100</v>
      </c>
      <c r="C10" s="3">
        <f t="shared" si="0"/>
        <v>2</v>
      </c>
    </row>
    <row r="11" spans="2:7" ht="15" thickBot="1" x14ac:dyDescent="0.35">
      <c r="B11" s="12">
        <v>107486</v>
      </c>
      <c r="C11" s="3">
        <f t="shared" si="0"/>
        <v>16</v>
      </c>
    </row>
    <row r="12" spans="2:7" ht="15" thickBot="1" x14ac:dyDescent="0.35">
      <c r="B12" s="12">
        <v>118344</v>
      </c>
      <c r="C12" s="3">
        <f t="shared" si="0"/>
        <v>18</v>
      </c>
    </row>
    <row r="13" spans="2:7" ht="15" thickBot="1" x14ac:dyDescent="0.35">
      <c r="B13" s="12">
        <v>109434</v>
      </c>
      <c r="C13" s="3">
        <f t="shared" si="0"/>
        <v>17</v>
      </c>
    </row>
    <row r="14" spans="2:7" ht="15" thickBot="1" x14ac:dyDescent="0.35">
      <c r="B14" s="12">
        <v>102854</v>
      </c>
      <c r="C14" s="3">
        <f t="shared" si="0"/>
        <v>14</v>
      </c>
    </row>
    <row r="15" spans="2:7" ht="15" thickBot="1" x14ac:dyDescent="0.35">
      <c r="B15" s="12">
        <v>105475</v>
      </c>
      <c r="C15" s="3">
        <f t="shared" si="0"/>
        <v>15</v>
      </c>
    </row>
    <row r="16" spans="2:7" ht="15" thickBot="1" x14ac:dyDescent="0.35">
      <c r="B16" s="12">
        <v>99142</v>
      </c>
      <c r="C16" s="3">
        <f t="shared" si="0"/>
        <v>13</v>
      </c>
    </row>
    <row r="17" spans="2:3" ht="15" thickBot="1" x14ac:dyDescent="0.35">
      <c r="B17" s="12">
        <v>91788</v>
      </c>
      <c r="C17" s="3">
        <f t="shared" si="0"/>
        <v>12</v>
      </c>
    </row>
    <row r="18" spans="2:3" ht="15" thickBot="1" x14ac:dyDescent="0.35">
      <c r="B18" s="12">
        <v>3464</v>
      </c>
      <c r="C18" s="3">
        <f t="shared" si="0"/>
        <v>4</v>
      </c>
    </row>
    <row r="19" spans="2:3" ht="15" thickBot="1" x14ac:dyDescent="0.35">
      <c r="B19" s="12">
        <v>-1653</v>
      </c>
      <c r="C19" s="3">
        <f t="shared" si="0"/>
        <v>1</v>
      </c>
    </row>
    <row r="20" spans="2:3" ht="15" thickBot="1" x14ac:dyDescent="0.35">
      <c r="B20" s="12">
        <v>55897</v>
      </c>
      <c r="C20" s="3">
        <f t="shared" si="0"/>
        <v>7</v>
      </c>
    </row>
    <row r="21" spans="2:3" ht="15" thickBot="1" x14ac:dyDescent="0.35">
      <c r="B21" s="12">
        <v>60760</v>
      </c>
      <c r="C21" s="3">
        <f t="shared" si="0"/>
        <v>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FE1EF-2571-46F8-B047-9B1DC355FE15}">
  <dimension ref="B2:G18"/>
  <sheetViews>
    <sheetView showGridLines="0" zoomScale="205" zoomScaleNormal="205" workbookViewId="0">
      <selection activeCell="G3" sqref="G3"/>
    </sheetView>
  </sheetViews>
  <sheetFormatPr defaultRowHeight="14.4" x14ac:dyDescent="0.3"/>
  <cols>
    <col min="2" max="2" width="9.77734375" bestFit="1" customWidth="1"/>
    <col min="3" max="3" width="11.5546875" bestFit="1" customWidth="1"/>
    <col min="4" max="4" width="12.44140625" customWidth="1"/>
    <col min="6" max="6" width="32" customWidth="1"/>
    <col min="7" max="7" width="15.44140625" customWidth="1"/>
  </cols>
  <sheetData>
    <row r="2" spans="2:7" ht="25.8" customHeight="1" thickBot="1" x14ac:dyDescent="0.35">
      <c r="B2" s="1" t="s">
        <v>14</v>
      </c>
      <c r="C2" s="1" t="s">
        <v>15</v>
      </c>
      <c r="D2" s="1" t="s">
        <v>16</v>
      </c>
      <c r="F2" s="1" t="s">
        <v>100</v>
      </c>
      <c r="G2" s="11" t="s">
        <v>101</v>
      </c>
    </row>
    <row r="3" spans="2:7" ht="15.6" thickTop="1" thickBot="1" x14ac:dyDescent="0.35">
      <c r="B3" s="6" t="s">
        <v>18</v>
      </c>
      <c r="C3" s="6" t="s">
        <v>19</v>
      </c>
      <c r="D3" s="7">
        <v>32665</v>
      </c>
      <c r="F3" s="2" t="s">
        <v>98</v>
      </c>
      <c r="G3" s="30" t="s">
        <v>143</v>
      </c>
    </row>
    <row r="4" spans="2:7" ht="15" thickBot="1" x14ac:dyDescent="0.35">
      <c r="B4" s="6" t="s">
        <v>21</v>
      </c>
      <c r="C4" s="6" t="s">
        <v>22</v>
      </c>
      <c r="D4" s="7">
        <v>29900</v>
      </c>
    </row>
    <row r="5" spans="2:7" ht="15" thickBot="1" x14ac:dyDescent="0.35">
      <c r="B5" s="6" t="s">
        <v>24</v>
      </c>
      <c r="C5" s="6" t="s">
        <v>25</v>
      </c>
      <c r="D5" s="7">
        <v>32211</v>
      </c>
    </row>
    <row r="6" spans="2:7" ht="15" thickBot="1" x14ac:dyDescent="0.35">
      <c r="B6" s="6" t="s">
        <v>27</v>
      </c>
      <c r="C6" s="6" t="s">
        <v>28</v>
      </c>
      <c r="D6" s="10">
        <v>38000</v>
      </c>
    </row>
    <row r="7" spans="2:7" ht="15" thickBot="1" x14ac:dyDescent="0.35">
      <c r="B7" s="6" t="s">
        <v>29</v>
      </c>
      <c r="C7" s="6" t="s">
        <v>30</v>
      </c>
      <c r="D7" s="7">
        <v>27906</v>
      </c>
    </row>
    <row r="8" spans="2:7" ht="15" thickBot="1" x14ac:dyDescent="0.35">
      <c r="B8" s="6" t="s">
        <v>32</v>
      </c>
      <c r="C8" s="6" t="s">
        <v>33</v>
      </c>
      <c r="D8" s="7">
        <v>30669</v>
      </c>
    </row>
    <row r="9" spans="2:7" ht="15" thickBot="1" x14ac:dyDescent="0.35">
      <c r="B9" s="6" t="s">
        <v>34</v>
      </c>
      <c r="C9" s="6" t="s">
        <v>35</v>
      </c>
      <c r="D9" s="7">
        <v>31873</v>
      </c>
    </row>
    <row r="10" spans="2:7" ht="15" thickBot="1" x14ac:dyDescent="0.35">
      <c r="B10" s="6" t="s">
        <v>36</v>
      </c>
      <c r="C10" s="6" t="s">
        <v>37</v>
      </c>
      <c r="D10" s="10">
        <v>37076</v>
      </c>
    </row>
    <row r="11" spans="2:7" ht="15" thickBot="1" x14ac:dyDescent="0.35">
      <c r="B11" s="6" t="s">
        <v>38</v>
      </c>
      <c r="C11" s="6" t="s">
        <v>39</v>
      </c>
      <c r="D11" s="7">
        <v>26662</v>
      </c>
    </row>
    <row r="12" spans="2:7" ht="15" thickBot="1" x14ac:dyDescent="0.35">
      <c r="B12" s="6" t="s">
        <v>40</v>
      </c>
      <c r="C12" s="6" t="s">
        <v>41</v>
      </c>
      <c r="D12" s="7">
        <v>31602</v>
      </c>
    </row>
    <row r="13" spans="2:7" ht="15" thickBot="1" x14ac:dyDescent="0.35">
      <c r="B13" s="6" t="s">
        <v>43</v>
      </c>
      <c r="C13" s="6" t="s">
        <v>44</v>
      </c>
      <c r="D13" s="7">
        <v>26966</v>
      </c>
    </row>
    <row r="14" spans="2:7" ht="15" thickBot="1" x14ac:dyDescent="0.35">
      <c r="B14" s="6" t="s">
        <v>45</v>
      </c>
      <c r="C14" s="6" t="s">
        <v>46</v>
      </c>
      <c r="D14" s="7">
        <v>30794</v>
      </c>
    </row>
    <row r="15" spans="2:7" ht="15" thickBot="1" x14ac:dyDescent="0.35">
      <c r="B15" s="6" t="s">
        <v>47</v>
      </c>
      <c r="C15" s="6" t="s">
        <v>41</v>
      </c>
      <c r="D15" s="7">
        <v>30266</v>
      </c>
    </row>
    <row r="16" spans="2:7" ht="15" thickBot="1" x14ac:dyDescent="0.35">
      <c r="B16" s="6" t="s">
        <v>49</v>
      </c>
      <c r="C16" s="6" t="s">
        <v>50</v>
      </c>
      <c r="D16" s="10">
        <v>38695</v>
      </c>
    </row>
    <row r="17" spans="2:4" ht="15" thickBot="1" x14ac:dyDescent="0.35">
      <c r="B17" s="8" t="s">
        <v>51</v>
      </c>
      <c r="C17" s="8" t="s">
        <v>52</v>
      </c>
      <c r="D17" s="7">
        <v>29557</v>
      </c>
    </row>
    <row r="18" spans="2:4" ht="15" thickBot="1" x14ac:dyDescent="0.35">
      <c r="B18" s="8" t="s">
        <v>53</v>
      </c>
      <c r="C18" s="8" t="s">
        <v>54</v>
      </c>
      <c r="D18" s="7">
        <v>26400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B5628-E194-4885-AD14-865463BC7EC8}">
  <dimension ref="B2:E12"/>
  <sheetViews>
    <sheetView showGridLines="0" zoomScale="175" zoomScaleNormal="175" workbookViewId="0">
      <selection activeCell="E3" sqref="E3"/>
    </sheetView>
  </sheetViews>
  <sheetFormatPr defaultRowHeight="14.4" x14ac:dyDescent="0.3"/>
  <cols>
    <col min="1" max="1" width="4.21875" customWidth="1"/>
    <col min="2" max="2" width="15.21875" customWidth="1"/>
    <col min="3" max="3" width="3.33203125" customWidth="1"/>
    <col min="4" max="5" width="16.88671875" customWidth="1"/>
  </cols>
  <sheetData>
    <row r="2" spans="2:5" ht="15" thickBot="1" x14ac:dyDescent="0.35">
      <c r="B2" s="1" t="s">
        <v>146</v>
      </c>
      <c r="D2" s="1" t="s">
        <v>115</v>
      </c>
      <c r="E2" s="1" t="s">
        <v>110</v>
      </c>
    </row>
    <row r="3" spans="2:5" ht="15.6" thickTop="1" thickBot="1" x14ac:dyDescent="0.35">
      <c r="B3" s="31">
        <v>0.06</v>
      </c>
      <c r="D3" s="2" t="s">
        <v>147</v>
      </c>
      <c r="E3" s="3">
        <f>COUNTIF(B3:B12,"&gt;75%")</f>
        <v>3</v>
      </c>
    </row>
    <row r="4" spans="2:5" ht="15" thickBot="1" x14ac:dyDescent="0.35">
      <c r="B4" s="31">
        <v>0.1</v>
      </c>
    </row>
    <row r="5" spans="2:5" ht="15" thickBot="1" x14ac:dyDescent="0.35">
      <c r="B5" s="31">
        <v>0.19</v>
      </c>
    </row>
    <row r="6" spans="2:5" ht="15" thickBot="1" x14ac:dyDescent="0.35">
      <c r="B6" s="31">
        <v>0.22</v>
      </c>
    </row>
    <row r="7" spans="2:5" ht="15" thickBot="1" x14ac:dyDescent="0.35">
      <c r="B7" s="31">
        <v>0.36</v>
      </c>
    </row>
    <row r="8" spans="2:5" ht="15" thickBot="1" x14ac:dyDescent="0.35">
      <c r="B8" s="31">
        <v>0.51</v>
      </c>
    </row>
    <row r="9" spans="2:5" ht="15" thickBot="1" x14ac:dyDescent="0.35">
      <c r="B9" s="31">
        <v>0.52</v>
      </c>
    </row>
    <row r="10" spans="2:5" ht="15" thickBot="1" x14ac:dyDescent="0.35">
      <c r="B10" s="31">
        <v>0.78</v>
      </c>
    </row>
    <row r="11" spans="2:5" ht="15" thickBot="1" x14ac:dyDescent="0.35">
      <c r="B11" s="31">
        <v>0.88</v>
      </c>
    </row>
    <row r="12" spans="2:5" ht="15" thickBot="1" x14ac:dyDescent="0.35">
      <c r="B12" s="31">
        <v>0.94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D6EB8-CFC4-4576-BD6C-C448DC7674CF}">
  <dimension ref="B2:E22"/>
  <sheetViews>
    <sheetView showGridLines="0" zoomScale="175" zoomScaleNormal="175" workbookViewId="0">
      <selection activeCell="E3" sqref="E3"/>
    </sheetView>
  </sheetViews>
  <sheetFormatPr defaultRowHeight="14.4" x14ac:dyDescent="0.3"/>
  <cols>
    <col min="1" max="1" width="3.88671875" customWidth="1"/>
    <col min="2" max="2" width="14.44140625" customWidth="1"/>
    <col min="3" max="3" width="3.21875" customWidth="1"/>
    <col min="4" max="4" width="16.109375" customWidth="1"/>
    <col min="5" max="5" width="16.77734375" customWidth="1"/>
  </cols>
  <sheetData>
    <row r="2" spans="2:5" ht="15" thickBot="1" x14ac:dyDescent="0.35">
      <c r="B2" s="1" t="s">
        <v>10</v>
      </c>
      <c r="D2" s="1" t="s">
        <v>115</v>
      </c>
      <c r="E2" s="4" t="s">
        <v>110</v>
      </c>
    </row>
    <row r="3" spans="2:5" ht="15.6" thickTop="1" thickBot="1" x14ac:dyDescent="0.35">
      <c r="B3" s="2">
        <v>191.77</v>
      </c>
      <c r="D3" s="2" t="s">
        <v>114</v>
      </c>
      <c r="E3" s="5">
        <f>COUNTIF(B3:B22,"&gt;=100")</f>
        <v>5</v>
      </c>
    </row>
    <row r="4" spans="2:5" ht="15" thickBot="1" x14ac:dyDescent="0.35">
      <c r="B4" s="2">
        <v>111.62</v>
      </c>
    </row>
    <row r="5" spans="2:5" ht="15" thickBot="1" x14ac:dyDescent="0.35">
      <c r="B5" s="2">
        <v>153.87</v>
      </c>
    </row>
    <row r="6" spans="2:5" ht="15" thickBot="1" x14ac:dyDescent="0.35">
      <c r="B6" s="2">
        <v>107.82</v>
      </c>
    </row>
    <row r="7" spans="2:5" ht="15" thickBot="1" x14ac:dyDescent="0.35">
      <c r="B7" s="2">
        <v>125.17</v>
      </c>
    </row>
    <row r="8" spans="2:5" ht="15" thickBot="1" x14ac:dyDescent="0.35">
      <c r="B8" s="2">
        <v>17.850000000000001</v>
      </c>
    </row>
    <row r="9" spans="2:5" ht="15" thickBot="1" x14ac:dyDescent="0.35">
      <c r="B9" s="2">
        <v>52.85</v>
      </c>
    </row>
    <row r="10" spans="2:5" ht="15" thickBot="1" x14ac:dyDescent="0.35">
      <c r="B10" s="2">
        <v>87.09</v>
      </c>
    </row>
    <row r="11" spans="2:5" ht="15" thickBot="1" x14ac:dyDescent="0.35">
      <c r="B11" s="2">
        <v>37.229999999999997</v>
      </c>
    </row>
    <row r="12" spans="2:5" ht="15" thickBot="1" x14ac:dyDescent="0.35">
      <c r="B12" s="2">
        <v>29.44</v>
      </c>
    </row>
    <row r="13" spans="2:5" ht="15" thickBot="1" x14ac:dyDescent="0.35">
      <c r="B13" s="2" t="s">
        <v>0</v>
      </c>
    </row>
    <row r="14" spans="2:5" ht="15" thickBot="1" x14ac:dyDescent="0.35">
      <c r="B14" s="2" t="s">
        <v>1</v>
      </c>
    </row>
    <row r="15" spans="2:5" ht="15" thickBot="1" x14ac:dyDescent="0.35">
      <c r="B15" s="2" t="s">
        <v>2</v>
      </c>
    </row>
    <row r="16" spans="2:5" ht="15" thickBot="1" x14ac:dyDescent="0.35">
      <c r="B16" s="2" t="s">
        <v>3</v>
      </c>
    </row>
    <row r="17" spans="2:2" ht="15" thickBot="1" x14ac:dyDescent="0.35">
      <c r="B17" s="2" t="s">
        <v>4</v>
      </c>
    </row>
    <row r="18" spans="2:2" ht="15" thickBot="1" x14ac:dyDescent="0.35">
      <c r="B18" s="2" t="s">
        <v>5</v>
      </c>
    </row>
    <row r="19" spans="2:2" ht="15" thickBot="1" x14ac:dyDescent="0.35">
      <c r="B19" s="2" t="s">
        <v>6</v>
      </c>
    </row>
    <row r="20" spans="2:2" ht="15" thickBot="1" x14ac:dyDescent="0.35">
      <c r="B20" s="2" t="s">
        <v>7</v>
      </c>
    </row>
    <row r="21" spans="2:2" ht="15" thickBot="1" x14ac:dyDescent="0.35">
      <c r="B21" s="2" t="s">
        <v>9</v>
      </c>
    </row>
    <row r="22" spans="2:2" ht="15" thickBot="1" x14ac:dyDescent="0.35">
      <c r="B22" s="2" t="s">
        <v>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0AD0B-0CDB-438F-8E93-951AE17879DC}">
  <dimension ref="B2:K18"/>
  <sheetViews>
    <sheetView showGridLines="0" zoomScale="190" zoomScaleNormal="190" workbookViewId="0">
      <selection activeCell="I4" sqref="I4"/>
    </sheetView>
  </sheetViews>
  <sheetFormatPr defaultRowHeight="14.4" x14ac:dyDescent="0.3"/>
  <cols>
    <col min="1" max="1" width="3.109375" customWidth="1"/>
    <col min="2" max="2" width="9.77734375" bestFit="1" customWidth="1"/>
    <col min="3" max="3" width="11.5546875" bestFit="1" customWidth="1"/>
    <col min="4" max="4" width="12.109375" customWidth="1"/>
    <col min="6" max="6" width="39.33203125" customWidth="1"/>
    <col min="7" max="7" width="12.44140625" customWidth="1"/>
    <col min="8" max="9" width="10.88671875" customWidth="1"/>
  </cols>
  <sheetData>
    <row r="2" spans="2:11" ht="22.8" customHeight="1" thickBot="1" x14ac:dyDescent="0.35">
      <c r="B2" s="1" t="s">
        <v>14</v>
      </c>
      <c r="C2" s="1" t="s">
        <v>15</v>
      </c>
      <c r="D2" s="1" t="s">
        <v>17</v>
      </c>
      <c r="F2" s="1" t="s">
        <v>99</v>
      </c>
      <c r="G2" s="13" t="s">
        <v>80</v>
      </c>
    </row>
    <row r="3" spans="2:11" ht="15.6" thickTop="1" thickBot="1" x14ac:dyDescent="0.35">
      <c r="B3" s="6" t="s">
        <v>18</v>
      </c>
      <c r="C3" s="6" t="s">
        <v>19</v>
      </c>
      <c r="D3" s="6" t="s">
        <v>20</v>
      </c>
      <c r="F3" s="2" t="s">
        <v>57</v>
      </c>
      <c r="G3" s="3">
        <f>COUNTIF(D$3:D$18,"Produkcja")</f>
        <v>5</v>
      </c>
    </row>
    <row r="4" spans="2:11" ht="15" thickBot="1" x14ac:dyDescent="0.35">
      <c r="B4" s="6" t="s">
        <v>21</v>
      </c>
      <c r="C4" s="6" t="s">
        <v>22</v>
      </c>
      <c r="D4" s="6" t="s">
        <v>23</v>
      </c>
      <c r="F4" s="9" t="s">
        <v>58</v>
      </c>
      <c r="G4" s="3">
        <f>COUNTIF(D$3:D$18,"&lt;&gt;Produkcja")</f>
        <v>11</v>
      </c>
    </row>
    <row r="5" spans="2:11" ht="15" thickBot="1" x14ac:dyDescent="0.35">
      <c r="B5" s="6" t="s">
        <v>24</v>
      </c>
      <c r="C5" s="6" t="s">
        <v>25</v>
      </c>
      <c r="D5" s="6" t="s">
        <v>26</v>
      </c>
      <c r="F5" s="9" t="s">
        <v>119</v>
      </c>
      <c r="G5">
        <f>COUNTIF(D3:D18,"")</f>
        <v>2</v>
      </c>
    </row>
    <row r="6" spans="2:11" ht="15" thickBot="1" x14ac:dyDescent="0.35">
      <c r="B6" s="6" t="s">
        <v>27</v>
      </c>
      <c r="C6" s="6" t="s">
        <v>28</v>
      </c>
      <c r="D6" s="6"/>
    </row>
    <row r="7" spans="2:11" ht="15" thickBot="1" x14ac:dyDescent="0.35">
      <c r="B7" s="6" t="s">
        <v>29</v>
      </c>
      <c r="C7" s="6" t="s">
        <v>30</v>
      </c>
      <c r="D7" s="6" t="s">
        <v>31</v>
      </c>
      <c r="F7" s="1" t="s">
        <v>123</v>
      </c>
      <c r="G7" s="13" t="s">
        <v>80</v>
      </c>
    </row>
    <row r="8" spans="2:11" ht="15" thickBot="1" x14ac:dyDescent="0.35">
      <c r="B8" s="6" t="s">
        <v>32</v>
      </c>
      <c r="C8" s="6" t="s">
        <v>33</v>
      </c>
      <c r="D8" s="6" t="s">
        <v>23</v>
      </c>
      <c r="F8" s="9" t="s">
        <v>120</v>
      </c>
      <c r="G8" s="3">
        <f>COUNTIF(D$3:D$18,"produkcja") +COUNTIF(D$3:D$18,"magazyn")</f>
        <v>8</v>
      </c>
    </row>
    <row r="9" spans="2:11" ht="15" thickBot="1" x14ac:dyDescent="0.35">
      <c r="B9" s="6" t="s">
        <v>34</v>
      </c>
      <c r="C9" s="6" t="s">
        <v>35</v>
      </c>
      <c r="D9" s="6" t="s">
        <v>23</v>
      </c>
      <c r="F9" s="9" t="s">
        <v>121</v>
      </c>
      <c r="G9" s="3" cm="1">
        <f t="array" ref="G9">SUM(COUNTIF(D3:D18,J9:K9))</f>
        <v>8</v>
      </c>
      <c r="J9" s="2" t="s">
        <v>20</v>
      </c>
      <c r="K9" s="2" t="s">
        <v>31</v>
      </c>
    </row>
    <row r="10" spans="2:11" ht="15" thickBot="1" x14ac:dyDescent="0.35">
      <c r="B10" s="6" t="s">
        <v>36</v>
      </c>
      <c r="C10" s="6" t="s">
        <v>37</v>
      </c>
      <c r="D10" s="6" t="s">
        <v>31</v>
      </c>
      <c r="F10" s="9" t="s">
        <v>122</v>
      </c>
      <c r="G10" cm="1">
        <f t="array" ref="G10">SUM( COUNTIF(D$3:D$18,{"Produkcja";"Magazyn"}))</f>
        <v>8</v>
      </c>
      <c r="J10" s="19"/>
    </row>
    <row r="11" spans="2:11" ht="15" thickBot="1" x14ac:dyDescent="0.35">
      <c r="B11" s="6" t="s">
        <v>38</v>
      </c>
      <c r="C11" s="6" t="s">
        <v>39</v>
      </c>
      <c r="D11" s="6"/>
    </row>
    <row r="12" spans="2:11" ht="15" thickBot="1" x14ac:dyDescent="0.35">
      <c r="B12" s="6" t="s">
        <v>40</v>
      </c>
      <c r="C12" s="6" t="s">
        <v>41</v>
      </c>
      <c r="D12" s="6" t="s">
        <v>42</v>
      </c>
    </row>
    <row r="13" spans="2:11" ht="15" thickBot="1" x14ac:dyDescent="0.35">
      <c r="B13" s="6" t="s">
        <v>43</v>
      </c>
      <c r="C13" s="6" t="s">
        <v>44</v>
      </c>
      <c r="D13" s="6" t="s">
        <v>31</v>
      </c>
      <c r="F13" t="str" cm="1">
        <f t="array" ref="F13:F18">_xlfn._xlws.SORT(_xlfn.LET(_xlpm.x,_xlfn.UNIQUE(D3:D18),_xlfn._xlws.FILTER(_xlpm.x,_xlpm.x&lt;&gt;"")))</f>
        <v>BHP</v>
      </c>
      <c r="G13">
        <f>COUNTIF(D$3:D$18,F13)</f>
        <v>1</v>
      </c>
    </row>
    <row r="14" spans="2:11" ht="15" thickBot="1" x14ac:dyDescent="0.35">
      <c r="B14" s="6" t="s">
        <v>45</v>
      </c>
      <c r="C14" s="6" t="s">
        <v>46</v>
      </c>
      <c r="D14" s="6" t="s">
        <v>20</v>
      </c>
      <c r="F14" t="str">
        <v>IT</v>
      </c>
      <c r="G14">
        <f t="shared" ref="G14:G18" si="0">COUNTIF(D$3:D$18,F14)</f>
        <v>1</v>
      </c>
    </row>
    <row r="15" spans="2:11" ht="15" thickBot="1" x14ac:dyDescent="0.35">
      <c r="B15" s="6" t="s">
        <v>47</v>
      </c>
      <c r="C15" s="6" t="s">
        <v>41</v>
      </c>
      <c r="D15" s="6" t="s">
        <v>48</v>
      </c>
      <c r="F15" t="str">
        <v>Magazyn</v>
      </c>
      <c r="G15">
        <f t="shared" si="0"/>
        <v>3</v>
      </c>
    </row>
    <row r="16" spans="2:11" ht="15" thickBot="1" x14ac:dyDescent="0.35">
      <c r="B16" s="6" t="s">
        <v>49</v>
      </c>
      <c r="C16" s="6" t="s">
        <v>50</v>
      </c>
      <c r="D16" s="6" t="s">
        <v>20</v>
      </c>
      <c r="F16" t="str">
        <v>Produkcja</v>
      </c>
      <c r="G16">
        <f t="shared" si="0"/>
        <v>5</v>
      </c>
    </row>
    <row r="17" spans="2:7" ht="15" thickBot="1" x14ac:dyDescent="0.35">
      <c r="B17" s="8" t="s">
        <v>51</v>
      </c>
      <c r="C17" s="8" t="s">
        <v>52</v>
      </c>
      <c r="D17" s="6" t="s">
        <v>20</v>
      </c>
      <c r="F17" t="str">
        <v>R&amp;D</v>
      </c>
      <c r="G17">
        <f t="shared" si="0"/>
        <v>1</v>
      </c>
    </row>
    <row r="18" spans="2:7" ht="15" thickBot="1" x14ac:dyDescent="0.35">
      <c r="B18" s="8" t="s">
        <v>53</v>
      </c>
      <c r="C18" s="8" t="s">
        <v>54</v>
      </c>
      <c r="D18" s="6" t="s">
        <v>20</v>
      </c>
      <c r="F18" t="str">
        <v>Sprzedaż</v>
      </c>
      <c r="G18">
        <f t="shared" si="0"/>
        <v>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A5099-392D-4492-B867-2E6E4B908031}">
  <dimension ref="B2:E25"/>
  <sheetViews>
    <sheetView showGridLines="0" zoomScale="160" zoomScaleNormal="160" workbookViewId="0">
      <selection activeCell="I15" sqref="I15"/>
    </sheetView>
  </sheetViews>
  <sheetFormatPr defaultRowHeight="14.4" x14ac:dyDescent="0.3"/>
  <cols>
    <col min="2" max="2" width="63.44140625" customWidth="1"/>
    <col min="3" max="3" width="8.88671875" customWidth="1"/>
    <col min="4" max="4" width="37" customWidth="1"/>
  </cols>
  <sheetData>
    <row r="2" spans="2:5" ht="19.8" customHeight="1" thickBot="1" x14ac:dyDescent="0.35">
      <c r="B2" s="1" t="s">
        <v>60</v>
      </c>
      <c r="D2" s="17" t="s">
        <v>118</v>
      </c>
    </row>
    <row r="3" spans="2:5" ht="15.6" thickTop="1" thickBot="1" x14ac:dyDescent="0.35">
      <c r="B3" s="2" t="s">
        <v>88</v>
      </c>
    </row>
    <row r="4" spans="2:5" ht="15" thickBot="1" x14ac:dyDescent="0.35">
      <c r="B4" s="2" t="s">
        <v>61</v>
      </c>
      <c r="D4" s="1" t="s">
        <v>116</v>
      </c>
      <c r="E4" s="1"/>
    </row>
    <row r="5" spans="2:5" ht="15" thickBot="1" x14ac:dyDescent="0.35">
      <c r="B5" s="2" t="s">
        <v>62</v>
      </c>
      <c r="D5" s="2" t="s">
        <v>77</v>
      </c>
      <c r="E5" s="3">
        <f>COUNTIF(B3:B30,"*z os. tow*")</f>
        <v>5</v>
      </c>
    </row>
    <row r="6" spans="2:5" ht="15" thickBot="1" x14ac:dyDescent="0.35">
      <c r="B6" s="2" t="s">
        <v>63</v>
      </c>
      <c r="D6" s="2" t="s">
        <v>78</v>
      </c>
      <c r="E6" s="3">
        <f>COUNTIF(B3:B30,"prof*")</f>
        <v>2</v>
      </c>
    </row>
    <row r="7" spans="2:5" ht="15" thickBot="1" x14ac:dyDescent="0.35">
      <c r="B7" s="2" t="s">
        <v>64</v>
      </c>
      <c r="D7" s="2" t="s">
        <v>79</v>
      </c>
      <c r="E7" s="3">
        <f>COUNTIF(B3:B30,"*warszawa")</f>
        <v>7</v>
      </c>
    </row>
    <row r="8" spans="2:5" ht="15" thickBot="1" x14ac:dyDescent="0.35">
      <c r="B8" s="2" t="s">
        <v>65</v>
      </c>
      <c r="D8" s="14" t="s">
        <v>59</v>
      </c>
      <c r="E8">
        <f>COUNTIF(B3:B30,"*"&amp;D8&amp;"*")</f>
        <v>7</v>
      </c>
    </row>
    <row r="9" spans="2:5" ht="15" thickBot="1" x14ac:dyDescent="0.35">
      <c r="B9" s="2" t="s">
        <v>66</v>
      </c>
    </row>
    <row r="10" spans="2:5" ht="15" thickBot="1" x14ac:dyDescent="0.35">
      <c r="B10" s="2" t="s">
        <v>89</v>
      </c>
      <c r="D10" s="1" t="s">
        <v>117</v>
      </c>
      <c r="E10" s="1"/>
    </row>
    <row r="11" spans="2:5" ht="15" thickBot="1" x14ac:dyDescent="0.35">
      <c r="B11" s="2" t="s">
        <v>67</v>
      </c>
      <c r="D11" s="2" t="s">
        <v>95</v>
      </c>
      <c r="E11">
        <f>COUNTIF(B3:B30,"*00-0?? *")</f>
        <v>7</v>
      </c>
    </row>
    <row r="12" spans="2:5" ht="15" thickBot="1" x14ac:dyDescent="0.35">
      <c r="B12" s="2" t="s">
        <v>90</v>
      </c>
      <c r="D12" s="14" t="s">
        <v>96</v>
      </c>
    </row>
    <row r="13" spans="2:5" ht="15" thickBot="1" x14ac:dyDescent="0.35">
      <c r="B13" s="2" t="s">
        <v>75</v>
      </c>
    </row>
    <row r="14" spans="2:5" ht="15" thickBot="1" x14ac:dyDescent="0.35">
      <c r="B14" s="2" t="s">
        <v>68</v>
      </c>
      <c r="D14" s="1" t="s">
        <v>97</v>
      </c>
      <c r="E14" s="1"/>
    </row>
    <row r="15" spans="2:5" ht="15" thickBot="1" x14ac:dyDescent="0.35">
      <c r="B15" s="2" t="s">
        <v>91</v>
      </c>
      <c r="D15" s="14" t="s">
        <v>85</v>
      </c>
      <c r="E15">
        <f>COUNTIF(B3:B30,"&lt;&gt;*warszawa")</f>
        <v>21</v>
      </c>
    </row>
    <row r="16" spans="2:5" ht="15" thickBot="1" x14ac:dyDescent="0.35">
      <c r="B16" s="2" t="s">
        <v>69</v>
      </c>
      <c r="D16" s="2" t="s">
        <v>86</v>
      </c>
      <c r="E16">
        <f>COUNTA(B3:B30) - COUNTIF(B3:B30,"prof.*")</f>
        <v>21</v>
      </c>
    </row>
    <row r="17" spans="2:5" ht="15" thickBot="1" x14ac:dyDescent="0.35">
      <c r="B17" s="2" t="s">
        <v>74</v>
      </c>
      <c r="D17" s="2" t="s">
        <v>87</v>
      </c>
      <c r="E17">
        <f>COUNTIF(B3:B30,"&lt;&gt;prof.*")</f>
        <v>26</v>
      </c>
    </row>
    <row r="18" spans="2:5" ht="15" thickBot="1" x14ac:dyDescent="0.35">
      <c r="B18" s="2" t="s">
        <v>70</v>
      </c>
    </row>
    <row r="19" spans="2:5" ht="15" thickBot="1" x14ac:dyDescent="0.35">
      <c r="B19" s="2" t="s">
        <v>76</v>
      </c>
    </row>
    <row r="20" spans="2:5" ht="15" thickBot="1" x14ac:dyDescent="0.35">
      <c r="B20" s="2" t="s">
        <v>92</v>
      </c>
    </row>
    <row r="21" spans="2:5" ht="15" thickBot="1" x14ac:dyDescent="0.35">
      <c r="B21" s="2" t="s">
        <v>71</v>
      </c>
    </row>
    <row r="22" spans="2:5" ht="15" thickBot="1" x14ac:dyDescent="0.35">
      <c r="B22" s="2" t="s">
        <v>72</v>
      </c>
    </row>
    <row r="23" spans="2:5" ht="15" thickBot="1" x14ac:dyDescent="0.35">
      <c r="B23" s="2" t="s">
        <v>93</v>
      </c>
    </row>
    <row r="24" spans="2:5" ht="15" thickBot="1" x14ac:dyDescent="0.35">
      <c r="B24" s="2" t="s">
        <v>73</v>
      </c>
    </row>
    <row r="25" spans="2:5" ht="15" thickBot="1" x14ac:dyDescent="0.35">
      <c r="B25" s="2" t="s">
        <v>94</v>
      </c>
    </row>
  </sheetData>
  <autoFilter ref="B2:B30" xr:uid="{680A5099-392D-4492-B867-2E6E4B908031}"/>
  <hyperlinks>
    <hyperlink ref="D2" r:id="rId1" xr:uid="{4BB86FDC-87C5-4A2F-813C-FEB99F0C2FF2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9</vt:i4>
      </vt:variant>
    </vt:vector>
  </HeadingPairs>
  <TitlesOfParts>
    <vt:vector size="9" baseType="lpstr">
      <vt:lpstr>short</vt:lpstr>
      <vt:lpstr>Funkcje obliczeń warunkowych</vt:lpstr>
      <vt:lpstr>Liczby</vt:lpstr>
      <vt:lpstr>Liczby zew operator</vt:lpstr>
      <vt:lpstr>Daty</vt:lpstr>
      <vt:lpstr>Procenty</vt:lpstr>
      <vt:lpstr>Liczby i Teksty</vt:lpstr>
      <vt:lpstr>Teksty</vt:lpstr>
      <vt:lpstr>Teksty zawieranie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Szymon Urbanowicz</dc:creator>
  <cp:lastModifiedBy>Szymon Urbanowicz</cp:lastModifiedBy>
  <dcterms:created xsi:type="dcterms:W3CDTF">2024-09-29T16:15:25Z</dcterms:created>
  <dcterms:modified xsi:type="dcterms:W3CDTF">2026-03-23T07:48:17Z</dcterms:modified>
</cp:coreProperties>
</file>